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90" windowWidth="16065" windowHeight="7875" tabRatio="832"/>
  </bookViews>
  <sheets>
    <sheet name="栄養摂取量データ" sheetId="14" r:id="rId1"/>
    <sheet name="第1章" sheetId="1" r:id="rId2"/>
    <sheet name="例題1-8-2" sheetId="17" r:id="rId3"/>
    <sheet name="入力表" sheetId="19" r:id="rId4"/>
    <sheet name="例題1-8-3" sheetId="18" r:id="rId5"/>
    <sheet name="第2章" sheetId="20" r:id="rId6"/>
    <sheet name="例題2-7" sheetId="2" r:id="rId7"/>
    <sheet name="例題3-5" sheetId="16" r:id="rId8"/>
    <sheet name="例題3-6" sheetId="22" r:id="rId9"/>
    <sheet name="例題3-9-1" sheetId="23" r:id="rId10"/>
    <sheet name="第5章" sheetId="21" r:id="rId11"/>
    <sheet name="例題5-4-1" sheetId="24" r:id="rId12"/>
    <sheet name="例題5-4-2" sheetId="3" r:id="rId13"/>
    <sheet name="第6章" sheetId="4" r:id="rId14"/>
    <sheet name="例題6-4" sheetId="25" r:id="rId15"/>
    <sheet name="例題6-7" sheetId="26" r:id="rId16"/>
    <sheet name="第7章" sheetId="5" r:id="rId17"/>
    <sheet name="第8章" sheetId="6" r:id="rId18"/>
    <sheet name="第9章" sheetId="7" r:id="rId19"/>
    <sheet name="第10章" sheetId="8" r:id="rId20"/>
    <sheet name="例題11-3" sheetId="36" r:id="rId21"/>
    <sheet name="例題11-4" sheetId="37" r:id="rId22"/>
    <sheet name="例題11-5,-6" sheetId="38" r:id="rId23"/>
    <sheet name="例題11-7" sheetId="39" r:id="rId24"/>
    <sheet name="例題11-8" sheetId="40" r:id="rId25"/>
    <sheet name="例題11-10" sheetId="27" r:id="rId26"/>
    <sheet name="例題12-2" sheetId="41" r:id="rId27"/>
    <sheet name="例題12-3" sheetId="9" r:id="rId28"/>
    <sheet name="例題13-2" sheetId="10" r:id="rId29"/>
    <sheet name="例題13-3" sheetId="42" r:id="rId30"/>
    <sheet name="例題13-4" sheetId="43" r:id="rId31"/>
    <sheet name="例題14-2" sheetId="11" r:id="rId32"/>
    <sheet name="例題14-3" sheetId="44" r:id="rId33"/>
    <sheet name="例題14-4" sheetId="45" r:id="rId34"/>
    <sheet name="標準正規分布表" sheetId="28" r:id="rId35"/>
    <sheet name="ｔ分布表" sheetId="29" r:id="rId36"/>
    <sheet name="F分布表(α=0.05)" sheetId="30" r:id="rId37"/>
    <sheet name="F分布表(α=0.025)" sheetId="31" r:id="rId38"/>
    <sheet name="マン・ホイットニーの検定表" sheetId="32" r:id="rId39"/>
    <sheet name="ウィルコクソンの符号付順位和検定" sheetId="33" r:id="rId40"/>
    <sheet name="χ2分布表" sheetId="34" r:id="rId41"/>
    <sheet name="スチューデント化された範囲の臨界値" sheetId="35" r:id="rId42"/>
  </sheets>
  <calcPr calcId="145621"/>
</workbook>
</file>

<file path=xl/calcChain.xml><?xml version="1.0" encoding="utf-8"?>
<calcChain xmlns="http://schemas.openxmlformats.org/spreadsheetml/2006/main">
  <c r="H86" i="5" l="1"/>
  <c r="I86" i="5"/>
  <c r="J86" i="5"/>
  <c r="K86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I80" i="5"/>
  <c r="I81" i="5"/>
  <c r="I82" i="5"/>
  <c r="I83" i="5"/>
  <c r="I84" i="5"/>
  <c r="I85" i="5"/>
  <c r="C29" i="43" l="1"/>
  <c r="E29" i="43"/>
  <c r="D27" i="43"/>
  <c r="C27" i="43"/>
  <c r="E5" i="43"/>
  <c r="D5" i="43"/>
  <c r="C5" i="43"/>
  <c r="E4" i="43"/>
  <c r="E3" i="43"/>
  <c r="E5" i="42"/>
  <c r="C5" i="42"/>
  <c r="D5" i="42"/>
  <c r="E3" i="42"/>
  <c r="E4" i="42"/>
  <c r="C18" i="43" l="1"/>
  <c r="C24" i="43" s="1"/>
  <c r="C28" i="43"/>
  <c r="D17" i="43"/>
  <c r="D23" i="43"/>
  <c r="C17" i="43"/>
  <c r="D18" i="43"/>
  <c r="D24" i="43" s="1"/>
  <c r="E6" i="9"/>
  <c r="F6" i="9"/>
  <c r="D6" i="9"/>
  <c r="G6" i="9" s="1"/>
  <c r="E4" i="9"/>
  <c r="F4" i="9"/>
  <c r="D4" i="9"/>
  <c r="G4" i="9" s="1"/>
  <c r="D19" i="43" l="1"/>
  <c r="E24" i="43"/>
  <c r="C23" i="43"/>
  <c r="C19" i="43"/>
  <c r="E17" i="43"/>
  <c r="D25" i="43"/>
  <c r="E18" i="43"/>
  <c r="E19" i="43" l="1"/>
  <c r="C25" i="43"/>
  <c r="E23" i="43"/>
  <c r="E25" i="43" s="1"/>
  <c r="K4" i="29"/>
  <c r="D4" i="29"/>
  <c r="E4" i="29"/>
  <c r="F4" i="29"/>
  <c r="G4" i="29"/>
  <c r="H4" i="29"/>
  <c r="I4" i="29"/>
  <c r="J4" i="29"/>
  <c r="C4" i="29"/>
  <c r="C4" i="28"/>
  <c r="D4" i="28"/>
  <c r="E4" i="28"/>
  <c r="F4" i="28"/>
  <c r="G4" i="28"/>
  <c r="H4" i="28"/>
  <c r="I4" i="28"/>
  <c r="J4" i="28"/>
  <c r="K4" i="28"/>
  <c r="C5" i="28"/>
  <c r="D5" i="28"/>
  <c r="E5" i="28"/>
  <c r="F5" i="28"/>
  <c r="G5" i="28"/>
  <c r="H5" i="28"/>
  <c r="I5" i="28"/>
  <c r="J5" i="28"/>
  <c r="K5" i="28"/>
  <c r="C6" i="28"/>
  <c r="D6" i="28"/>
  <c r="E6" i="28"/>
  <c r="F6" i="28"/>
  <c r="G6" i="28"/>
  <c r="H6" i="28"/>
  <c r="I6" i="28"/>
  <c r="J6" i="28"/>
  <c r="K6" i="28"/>
  <c r="C7" i="28"/>
  <c r="D7" i="28"/>
  <c r="E7" i="28"/>
  <c r="F7" i="28"/>
  <c r="G7" i="28"/>
  <c r="H7" i="28"/>
  <c r="I7" i="28"/>
  <c r="J7" i="28"/>
  <c r="K7" i="28"/>
  <c r="C8" i="28"/>
  <c r="D8" i="28"/>
  <c r="E8" i="28"/>
  <c r="F8" i="28"/>
  <c r="G8" i="28"/>
  <c r="H8" i="28"/>
  <c r="I8" i="28"/>
  <c r="J8" i="28"/>
  <c r="K8" i="28"/>
  <c r="C9" i="28"/>
  <c r="D9" i="28"/>
  <c r="E9" i="28"/>
  <c r="F9" i="28"/>
  <c r="G9" i="28"/>
  <c r="H9" i="28"/>
  <c r="I9" i="28"/>
  <c r="J9" i="28"/>
  <c r="K9" i="28"/>
  <c r="C10" i="28"/>
  <c r="D10" i="28"/>
  <c r="E10" i="28"/>
  <c r="F10" i="28"/>
  <c r="G10" i="28"/>
  <c r="H10" i="28"/>
  <c r="I10" i="28"/>
  <c r="J10" i="28"/>
  <c r="K10" i="28"/>
  <c r="C11" i="28"/>
  <c r="D11" i="28"/>
  <c r="E11" i="28"/>
  <c r="F11" i="28"/>
  <c r="G11" i="28"/>
  <c r="H11" i="28"/>
  <c r="I11" i="28"/>
  <c r="J11" i="28"/>
  <c r="K11" i="28"/>
  <c r="C12" i="28"/>
  <c r="D12" i="28"/>
  <c r="E12" i="28"/>
  <c r="F12" i="28"/>
  <c r="G12" i="28"/>
  <c r="H12" i="28"/>
  <c r="I12" i="28"/>
  <c r="J12" i="28"/>
  <c r="K12" i="28"/>
  <c r="C13" i="28"/>
  <c r="D13" i="28"/>
  <c r="E13" i="28"/>
  <c r="F13" i="28"/>
  <c r="G13" i="28"/>
  <c r="H13" i="28"/>
  <c r="I13" i="28"/>
  <c r="J13" i="28"/>
  <c r="K13" i="28"/>
  <c r="C14" i="28"/>
  <c r="D14" i="28"/>
  <c r="E14" i="28"/>
  <c r="F14" i="28"/>
  <c r="G14" i="28"/>
  <c r="H14" i="28"/>
  <c r="I14" i="28"/>
  <c r="J14" i="28"/>
  <c r="K14" i="28"/>
  <c r="C15" i="28"/>
  <c r="D15" i="28"/>
  <c r="E15" i="28"/>
  <c r="F15" i="28"/>
  <c r="G15" i="28"/>
  <c r="H15" i="28"/>
  <c r="I15" i="28"/>
  <c r="J15" i="28"/>
  <c r="K15" i="28"/>
  <c r="C16" i="28"/>
  <c r="D16" i="28"/>
  <c r="E16" i="28"/>
  <c r="F16" i="28"/>
  <c r="G16" i="28"/>
  <c r="H16" i="28"/>
  <c r="I16" i="28"/>
  <c r="J16" i="28"/>
  <c r="K16" i="28"/>
  <c r="C17" i="28"/>
  <c r="D17" i="28"/>
  <c r="E17" i="28"/>
  <c r="F17" i="28"/>
  <c r="G17" i="28"/>
  <c r="H17" i="28"/>
  <c r="I17" i="28"/>
  <c r="J17" i="28"/>
  <c r="K17" i="28"/>
  <c r="C18" i="28"/>
  <c r="D18" i="28"/>
  <c r="E18" i="28"/>
  <c r="F18" i="28"/>
  <c r="G18" i="28"/>
  <c r="H18" i="28"/>
  <c r="I18" i="28"/>
  <c r="J18" i="28"/>
  <c r="K18" i="28"/>
  <c r="C19" i="28"/>
  <c r="D19" i="28"/>
  <c r="E19" i="28"/>
  <c r="F19" i="28"/>
  <c r="G19" i="28"/>
  <c r="H19" i="28"/>
  <c r="I19" i="28"/>
  <c r="J19" i="28"/>
  <c r="K19" i="28"/>
  <c r="C20" i="28"/>
  <c r="D20" i="28"/>
  <c r="E20" i="28"/>
  <c r="F20" i="28"/>
  <c r="G20" i="28"/>
  <c r="H20" i="28"/>
  <c r="I20" i="28"/>
  <c r="J20" i="28"/>
  <c r="K20" i="28"/>
  <c r="C21" i="28"/>
  <c r="D21" i="28"/>
  <c r="E21" i="28"/>
  <c r="F21" i="28"/>
  <c r="G21" i="28"/>
  <c r="H21" i="28"/>
  <c r="I21" i="28"/>
  <c r="J21" i="28"/>
  <c r="K21" i="28"/>
  <c r="C22" i="28"/>
  <c r="D22" i="28"/>
  <c r="E22" i="28"/>
  <c r="F22" i="28"/>
  <c r="G22" i="28"/>
  <c r="H22" i="28"/>
  <c r="I22" i="28"/>
  <c r="J22" i="28"/>
  <c r="K22" i="28"/>
  <c r="C23" i="28"/>
  <c r="D23" i="28"/>
  <c r="E23" i="28"/>
  <c r="F23" i="28"/>
  <c r="G23" i="28"/>
  <c r="H23" i="28"/>
  <c r="I23" i="28"/>
  <c r="J23" i="28"/>
  <c r="K23" i="28"/>
  <c r="C24" i="28"/>
  <c r="D24" i="28"/>
  <c r="E24" i="28"/>
  <c r="F24" i="28"/>
  <c r="G24" i="28"/>
  <c r="H24" i="28"/>
  <c r="I24" i="28"/>
  <c r="J24" i="28"/>
  <c r="K24" i="28"/>
  <c r="C25" i="28"/>
  <c r="D25" i="28"/>
  <c r="E25" i="28"/>
  <c r="F25" i="28"/>
  <c r="G25" i="28"/>
  <c r="H25" i="28"/>
  <c r="I25" i="28"/>
  <c r="J25" i="28"/>
  <c r="K25" i="28"/>
  <c r="C26" i="28"/>
  <c r="D26" i="28"/>
  <c r="E26" i="28"/>
  <c r="F26" i="28"/>
  <c r="G26" i="28"/>
  <c r="H26" i="28"/>
  <c r="I26" i="28"/>
  <c r="J26" i="28"/>
  <c r="K26" i="28"/>
  <c r="C27" i="28"/>
  <c r="D27" i="28"/>
  <c r="E27" i="28"/>
  <c r="F27" i="28"/>
  <c r="G27" i="28"/>
  <c r="H27" i="28"/>
  <c r="I27" i="28"/>
  <c r="J27" i="28"/>
  <c r="K27" i="28"/>
  <c r="C28" i="28"/>
  <c r="D28" i="28"/>
  <c r="E28" i="28"/>
  <c r="F28" i="28"/>
  <c r="G28" i="28"/>
  <c r="H28" i="28"/>
  <c r="I28" i="28"/>
  <c r="J28" i="28"/>
  <c r="K28" i="28"/>
  <c r="C29" i="28"/>
  <c r="D29" i="28"/>
  <c r="E29" i="28"/>
  <c r="F29" i="28"/>
  <c r="G29" i="28"/>
  <c r="H29" i="28"/>
  <c r="I29" i="28"/>
  <c r="J29" i="28"/>
  <c r="K29" i="28"/>
  <c r="C30" i="28"/>
  <c r="D30" i="28"/>
  <c r="E30" i="28"/>
  <c r="F30" i="28"/>
  <c r="G30" i="28"/>
  <c r="H30" i="28"/>
  <c r="I30" i="28"/>
  <c r="J30" i="28"/>
  <c r="K30" i="28"/>
  <c r="C31" i="28"/>
  <c r="D31" i="28"/>
  <c r="E31" i="28"/>
  <c r="F31" i="28"/>
  <c r="G31" i="28"/>
  <c r="H31" i="28"/>
  <c r="I31" i="28"/>
  <c r="J31" i="28"/>
  <c r="K31" i="28"/>
  <c r="C32" i="28"/>
  <c r="D32" i="28"/>
  <c r="E32" i="28"/>
  <c r="F32" i="28"/>
  <c r="G32" i="28"/>
  <c r="H32" i="28"/>
  <c r="I32" i="28"/>
  <c r="J32" i="28"/>
  <c r="K32" i="28"/>
  <c r="C33" i="28"/>
  <c r="D33" i="28"/>
  <c r="E33" i="28"/>
  <c r="F33" i="28"/>
  <c r="G33" i="28"/>
  <c r="H33" i="28"/>
  <c r="I33" i="28"/>
  <c r="J33" i="28"/>
  <c r="K33" i="28"/>
  <c r="C34" i="28"/>
  <c r="D34" i="28"/>
  <c r="E34" i="28"/>
  <c r="F34" i="28"/>
  <c r="G34" i="28"/>
  <c r="H34" i="28"/>
  <c r="I34" i="28"/>
  <c r="J34" i="28"/>
  <c r="K34" i="28"/>
  <c r="C35" i="28"/>
  <c r="D35" i="28"/>
  <c r="E35" i="28"/>
  <c r="F35" i="28"/>
  <c r="G35" i="28"/>
  <c r="H35" i="28"/>
  <c r="I35" i="28"/>
  <c r="J35" i="28"/>
  <c r="K35" i="28"/>
  <c r="C36" i="28"/>
  <c r="D36" i="28"/>
  <c r="E36" i="28"/>
  <c r="F36" i="28"/>
  <c r="G36" i="28"/>
  <c r="H36" i="28"/>
  <c r="I36" i="28"/>
  <c r="J36" i="28"/>
  <c r="K36" i="28"/>
  <c r="C37" i="28"/>
  <c r="D37" i="28"/>
  <c r="E37" i="28"/>
  <c r="F37" i="28"/>
  <c r="G37" i="28"/>
  <c r="H37" i="28"/>
  <c r="I37" i="28"/>
  <c r="J37" i="28"/>
  <c r="K37" i="28"/>
  <c r="C38" i="28"/>
  <c r="D38" i="28"/>
  <c r="E38" i="28"/>
  <c r="F38" i="28"/>
  <c r="G38" i="28"/>
  <c r="H38" i="28"/>
  <c r="I38" i="28"/>
  <c r="J38" i="28"/>
  <c r="K38" i="28"/>
  <c r="C39" i="28"/>
  <c r="D39" i="28"/>
  <c r="E39" i="28"/>
  <c r="F39" i="28"/>
  <c r="G39" i="28"/>
  <c r="H39" i="28"/>
  <c r="I39" i="28"/>
  <c r="J39" i="28"/>
  <c r="K39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" i="28"/>
  <c r="K5" i="29" l="1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B3" i="35" l="1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B39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B38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B34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B33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B32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B31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B19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B11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N9" i="34"/>
  <c r="M9" i="34"/>
  <c r="L9" i="34"/>
  <c r="K9" i="34"/>
  <c r="J9" i="34"/>
  <c r="I9" i="34"/>
  <c r="H9" i="34"/>
  <c r="G9" i="34"/>
  <c r="F9" i="34"/>
  <c r="E9" i="34"/>
  <c r="D9" i="34"/>
  <c r="C9" i="34"/>
  <c r="B9" i="34"/>
  <c r="N8" i="34"/>
  <c r="M8" i="34"/>
  <c r="L8" i="34"/>
  <c r="K8" i="34"/>
  <c r="J8" i="34"/>
  <c r="I8" i="34"/>
  <c r="H8" i="34"/>
  <c r="G8" i="34"/>
  <c r="F8" i="34"/>
  <c r="E8" i="34"/>
  <c r="D8" i="34"/>
  <c r="C8" i="34"/>
  <c r="B8" i="34"/>
  <c r="N7" i="34"/>
  <c r="M7" i="34"/>
  <c r="L7" i="34"/>
  <c r="K7" i="34"/>
  <c r="J7" i="34"/>
  <c r="I7" i="34"/>
  <c r="H7" i="34"/>
  <c r="G7" i="34"/>
  <c r="F7" i="34"/>
  <c r="E7" i="34"/>
  <c r="D7" i="34"/>
  <c r="C7" i="34"/>
  <c r="B7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N4" i="34"/>
  <c r="M4" i="34"/>
  <c r="L4" i="34"/>
  <c r="K4" i="34"/>
  <c r="J4" i="34"/>
  <c r="I4" i="34"/>
  <c r="H4" i="34"/>
  <c r="G4" i="34"/>
  <c r="F4" i="34"/>
  <c r="E4" i="34"/>
  <c r="D4" i="34"/>
  <c r="C4" i="34"/>
  <c r="B4" i="34"/>
  <c r="AH36" i="31"/>
  <c r="AG36" i="31"/>
  <c r="AF36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AH25" i="31"/>
  <c r="AG25" i="31"/>
  <c r="AF25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H5" i="31"/>
  <c r="AG5" i="31"/>
  <c r="AF5" i="31"/>
  <c r="AE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AH4" i="31"/>
  <c r="AG4" i="31"/>
  <c r="AF4" i="31"/>
  <c r="AE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H36" i="30"/>
  <c r="AG36" i="30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H34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H33" i="30"/>
  <c r="AG33" i="30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H25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H24" i="30"/>
  <c r="AG24" i="30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H23" i="30"/>
  <c r="AG23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H20" i="30"/>
  <c r="AG20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H14" i="30"/>
  <c r="AG14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H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H4" i="30"/>
  <c r="AG4" i="30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J43" i="29"/>
  <c r="I43" i="29"/>
  <c r="H43" i="29"/>
  <c r="G43" i="29"/>
  <c r="F43" i="29"/>
  <c r="E43" i="29"/>
  <c r="D43" i="29"/>
  <c r="C43" i="29"/>
  <c r="J42" i="29"/>
  <c r="I42" i="29"/>
  <c r="H42" i="29"/>
  <c r="G42" i="29"/>
  <c r="F42" i="29"/>
  <c r="E42" i="29"/>
  <c r="D42" i="29"/>
  <c r="C42" i="29"/>
  <c r="J41" i="29"/>
  <c r="I41" i="29"/>
  <c r="H41" i="29"/>
  <c r="G41" i="29"/>
  <c r="F41" i="29"/>
  <c r="E41" i="29"/>
  <c r="D41" i="29"/>
  <c r="C41" i="29"/>
  <c r="J40" i="29"/>
  <c r="I40" i="29"/>
  <c r="H40" i="29"/>
  <c r="G40" i="29"/>
  <c r="F40" i="29"/>
  <c r="E40" i="29"/>
  <c r="D40" i="29"/>
  <c r="C40" i="29"/>
  <c r="J39" i="29"/>
  <c r="I39" i="29"/>
  <c r="H39" i="29"/>
  <c r="G39" i="29"/>
  <c r="F39" i="29"/>
  <c r="E39" i="29"/>
  <c r="D39" i="29"/>
  <c r="C39" i="29"/>
  <c r="J38" i="29"/>
  <c r="I38" i="29"/>
  <c r="H38" i="29"/>
  <c r="G38" i="29"/>
  <c r="F38" i="29"/>
  <c r="E38" i="29"/>
  <c r="D38" i="29"/>
  <c r="C38" i="29"/>
  <c r="J37" i="29"/>
  <c r="I37" i="29"/>
  <c r="H37" i="29"/>
  <c r="G37" i="29"/>
  <c r="F37" i="29"/>
  <c r="E37" i="29"/>
  <c r="D37" i="29"/>
  <c r="C37" i="29"/>
  <c r="J36" i="29"/>
  <c r="I36" i="29"/>
  <c r="H36" i="29"/>
  <c r="G36" i="29"/>
  <c r="F36" i="29"/>
  <c r="E36" i="29"/>
  <c r="D36" i="29"/>
  <c r="C36" i="29"/>
  <c r="J35" i="29"/>
  <c r="I35" i="29"/>
  <c r="H35" i="29"/>
  <c r="G35" i="29"/>
  <c r="F35" i="29"/>
  <c r="E35" i="29"/>
  <c r="D35" i="29"/>
  <c r="C35" i="29"/>
  <c r="J34" i="29"/>
  <c r="I34" i="29"/>
  <c r="H34" i="29"/>
  <c r="G34" i="29"/>
  <c r="F34" i="29"/>
  <c r="E34" i="29"/>
  <c r="D34" i="29"/>
  <c r="C34" i="29"/>
  <c r="J33" i="29"/>
  <c r="I33" i="29"/>
  <c r="H33" i="29"/>
  <c r="G33" i="29"/>
  <c r="F33" i="29"/>
  <c r="E33" i="29"/>
  <c r="D33" i="29"/>
  <c r="C33" i="29"/>
  <c r="J32" i="29"/>
  <c r="I32" i="29"/>
  <c r="H32" i="29"/>
  <c r="G32" i="29"/>
  <c r="F32" i="29"/>
  <c r="E32" i="29"/>
  <c r="D32" i="29"/>
  <c r="C32" i="29"/>
  <c r="J31" i="29"/>
  <c r="I31" i="29"/>
  <c r="H31" i="29"/>
  <c r="G31" i="29"/>
  <c r="F31" i="29"/>
  <c r="E31" i="29"/>
  <c r="D31" i="29"/>
  <c r="C31" i="29"/>
  <c r="J30" i="29"/>
  <c r="I30" i="29"/>
  <c r="H30" i="29"/>
  <c r="G30" i="29"/>
  <c r="F30" i="29"/>
  <c r="E30" i="29"/>
  <c r="D30" i="29"/>
  <c r="C30" i="29"/>
  <c r="J29" i="29"/>
  <c r="I29" i="29"/>
  <c r="H29" i="29"/>
  <c r="G29" i="29"/>
  <c r="F29" i="29"/>
  <c r="E29" i="29"/>
  <c r="D29" i="29"/>
  <c r="C29" i="29"/>
  <c r="J28" i="29"/>
  <c r="I28" i="29"/>
  <c r="H28" i="29"/>
  <c r="G28" i="29"/>
  <c r="F28" i="29"/>
  <c r="E28" i="29"/>
  <c r="D28" i="29"/>
  <c r="C28" i="29"/>
  <c r="J27" i="29"/>
  <c r="I27" i="29"/>
  <c r="H27" i="29"/>
  <c r="G27" i="29"/>
  <c r="F27" i="29"/>
  <c r="E27" i="29"/>
  <c r="D27" i="29"/>
  <c r="C27" i="29"/>
  <c r="J26" i="29"/>
  <c r="I26" i="29"/>
  <c r="H26" i="29"/>
  <c r="G26" i="29"/>
  <c r="F26" i="29"/>
  <c r="E26" i="29"/>
  <c r="D26" i="29"/>
  <c r="C26" i="29"/>
  <c r="J25" i="29"/>
  <c r="I25" i="29"/>
  <c r="H25" i="29"/>
  <c r="G25" i="29"/>
  <c r="F25" i="29"/>
  <c r="E25" i="29"/>
  <c r="D25" i="29"/>
  <c r="C25" i="29"/>
  <c r="J24" i="29"/>
  <c r="I24" i="29"/>
  <c r="H24" i="29"/>
  <c r="G24" i="29"/>
  <c r="F24" i="29"/>
  <c r="E24" i="29"/>
  <c r="D24" i="29"/>
  <c r="C24" i="29"/>
  <c r="J23" i="29"/>
  <c r="I23" i="29"/>
  <c r="H23" i="29"/>
  <c r="G23" i="29"/>
  <c r="F23" i="29"/>
  <c r="E23" i="29"/>
  <c r="D23" i="29"/>
  <c r="C23" i="29"/>
  <c r="J22" i="29"/>
  <c r="I22" i="29"/>
  <c r="H22" i="29"/>
  <c r="G22" i="29"/>
  <c r="F22" i="29"/>
  <c r="E22" i="29"/>
  <c r="D22" i="29"/>
  <c r="C22" i="29"/>
  <c r="J21" i="29"/>
  <c r="I21" i="29"/>
  <c r="H21" i="29"/>
  <c r="G21" i="29"/>
  <c r="F21" i="29"/>
  <c r="E21" i="29"/>
  <c r="D21" i="29"/>
  <c r="C21" i="29"/>
  <c r="J20" i="29"/>
  <c r="I20" i="29"/>
  <c r="H20" i="29"/>
  <c r="G20" i="29"/>
  <c r="F20" i="29"/>
  <c r="E20" i="29"/>
  <c r="D20" i="29"/>
  <c r="C20" i="29"/>
  <c r="J19" i="29"/>
  <c r="I19" i="29"/>
  <c r="H19" i="29"/>
  <c r="G19" i="29"/>
  <c r="F19" i="29"/>
  <c r="E19" i="29"/>
  <c r="D19" i="29"/>
  <c r="C19" i="29"/>
  <c r="J18" i="29"/>
  <c r="I18" i="29"/>
  <c r="H18" i="29"/>
  <c r="G18" i="29"/>
  <c r="F18" i="29"/>
  <c r="E18" i="29"/>
  <c r="D18" i="29"/>
  <c r="C18" i="29"/>
  <c r="J17" i="29"/>
  <c r="I17" i="29"/>
  <c r="H17" i="29"/>
  <c r="G17" i="29"/>
  <c r="F17" i="29"/>
  <c r="E17" i="29"/>
  <c r="D17" i="29"/>
  <c r="C17" i="29"/>
  <c r="J16" i="29"/>
  <c r="I16" i="29"/>
  <c r="H16" i="29"/>
  <c r="G16" i="29"/>
  <c r="F16" i="29"/>
  <c r="E16" i="29"/>
  <c r="D16" i="29"/>
  <c r="C16" i="29"/>
  <c r="J15" i="29"/>
  <c r="I15" i="29"/>
  <c r="H15" i="29"/>
  <c r="G15" i="29"/>
  <c r="F15" i="29"/>
  <c r="E15" i="29"/>
  <c r="D15" i="29"/>
  <c r="C15" i="29"/>
  <c r="J14" i="29"/>
  <c r="I14" i="29"/>
  <c r="H14" i="29"/>
  <c r="G14" i="29"/>
  <c r="F14" i="29"/>
  <c r="E14" i="29"/>
  <c r="D14" i="29"/>
  <c r="C14" i="29"/>
  <c r="J13" i="29"/>
  <c r="I13" i="29"/>
  <c r="H13" i="29"/>
  <c r="G13" i="29"/>
  <c r="F13" i="29"/>
  <c r="E13" i="29"/>
  <c r="D13" i="29"/>
  <c r="C13" i="29"/>
  <c r="J12" i="29"/>
  <c r="I12" i="29"/>
  <c r="H12" i="29"/>
  <c r="G12" i="29"/>
  <c r="F12" i="29"/>
  <c r="E12" i="29"/>
  <c r="D12" i="29"/>
  <c r="C12" i="29"/>
  <c r="J11" i="29"/>
  <c r="I11" i="29"/>
  <c r="H11" i="29"/>
  <c r="G11" i="29"/>
  <c r="F11" i="29"/>
  <c r="E11" i="29"/>
  <c r="D11" i="29"/>
  <c r="C11" i="29"/>
  <c r="J10" i="29"/>
  <c r="I10" i="29"/>
  <c r="H10" i="29"/>
  <c r="G10" i="29"/>
  <c r="F10" i="29"/>
  <c r="E10" i="29"/>
  <c r="D10" i="29"/>
  <c r="C10" i="29"/>
  <c r="J9" i="29"/>
  <c r="I9" i="29"/>
  <c r="H9" i="29"/>
  <c r="G9" i="29"/>
  <c r="F9" i="29"/>
  <c r="E9" i="29"/>
  <c r="D9" i="29"/>
  <c r="C9" i="29"/>
  <c r="J8" i="29"/>
  <c r="I8" i="29"/>
  <c r="H8" i="29"/>
  <c r="G8" i="29"/>
  <c r="F8" i="29"/>
  <c r="E8" i="29"/>
  <c r="D8" i="29"/>
  <c r="C8" i="29"/>
  <c r="J7" i="29"/>
  <c r="I7" i="29"/>
  <c r="H7" i="29"/>
  <c r="G7" i="29"/>
  <c r="F7" i="29"/>
  <c r="E7" i="29"/>
  <c r="D7" i="29"/>
  <c r="C7" i="29"/>
  <c r="J6" i="29"/>
  <c r="I6" i="29"/>
  <c r="H6" i="29"/>
  <c r="G6" i="29"/>
  <c r="F6" i="29"/>
  <c r="E6" i="29"/>
  <c r="D6" i="29"/>
  <c r="C6" i="29"/>
  <c r="J5" i="29"/>
  <c r="I5" i="29"/>
  <c r="H5" i="29"/>
  <c r="G5" i="29"/>
  <c r="F5" i="29"/>
  <c r="E5" i="29"/>
  <c r="D5" i="29"/>
  <c r="C5" i="29"/>
  <c r="C52" i="21" l="1"/>
  <c r="D52" i="21" s="1"/>
  <c r="A52" i="21"/>
  <c r="C51" i="21"/>
  <c r="D51" i="21" s="1"/>
  <c r="A51" i="21"/>
  <c r="C50" i="21"/>
  <c r="A50" i="21"/>
  <c r="C49" i="21"/>
  <c r="D49" i="21" s="1"/>
  <c r="A49" i="21"/>
  <c r="C48" i="21"/>
  <c r="A48" i="21"/>
  <c r="C47" i="21"/>
  <c r="D47" i="21" s="1"/>
  <c r="A47" i="21"/>
  <c r="C43" i="21"/>
  <c r="D43" i="21" s="1"/>
  <c r="A43" i="21"/>
  <c r="C42" i="21"/>
  <c r="A42" i="21"/>
  <c r="C41" i="21"/>
  <c r="D41" i="21" s="1"/>
  <c r="A41" i="21"/>
  <c r="C40" i="21"/>
  <c r="A40" i="21"/>
  <c r="C39" i="21"/>
  <c r="D39" i="21" s="1"/>
  <c r="A39" i="21"/>
  <c r="C38" i="21"/>
  <c r="A38" i="21"/>
  <c r="C34" i="21"/>
  <c r="A34" i="21"/>
  <c r="C33" i="21"/>
  <c r="D33" i="21" s="1"/>
  <c r="A33" i="21"/>
  <c r="C32" i="21"/>
  <c r="A32" i="21"/>
  <c r="C31" i="21"/>
  <c r="D31" i="21" s="1"/>
  <c r="A31" i="21"/>
  <c r="C30" i="21"/>
  <c r="A30" i="21"/>
  <c r="C29" i="21"/>
  <c r="D29" i="21" s="1"/>
  <c r="A29" i="21"/>
  <c r="C25" i="21"/>
  <c r="D25" i="21" s="1"/>
  <c r="A25" i="21"/>
  <c r="C24" i="21"/>
  <c r="A24" i="21"/>
  <c r="C23" i="21"/>
  <c r="D23" i="21" s="1"/>
  <c r="A23" i="21"/>
  <c r="C22" i="21"/>
  <c r="A22" i="21"/>
  <c r="C21" i="21"/>
  <c r="D21" i="21" s="1"/>
  <c r="A21" i="21"/>
  <c r="C20" i="21"/>
  <c r="A20" i="21"/>
  <c r="C19" i="21"/>
  <c r="D19" i="21" s="1"/>
  <c r="A19" i="21"/>
  <c r="C15" i="21"/>
  <c r="D15" i="21" s="1"/>
  <c r="A15" i="21"/>
  <c r="C14" i="21"/>
  <c r="A14" i="21"/>
  <c r="C13" i="21"/>
  <c r="D13" i="21" s="1"/>
  <c r="A13" i="21"/>
  <c r="C12" i="21"/>
  <c r="A12" i="21"/>
  <c r="C11" i="21"/>
  <c r="D11" i="21" s="1"/>
  <c r="A11" i="21"/>
  <c r="C10" i="21"/>
  <c r="A10" i="21"/>
  <c r="C6" i="21"/>
  <c r="D6" i="21" s="1"/>
  <c r="A6" i="21"/>
  <c r="C5" i="21"/>
  <c r="A5" i="21"/>
  <c r="D5" i="21" s="1"/>
  <c r="C4" i="21"/>
  <c r="A4" i="21"/>
  <c r="C3" i="21"/>
  <c r="A3" i="21"/>
  <c r="D3" i="21" s="1"/>
  <c r="C2" i="21"/>
  <c r="A2" i="21"/>
  <c r="D2" i="21" l="1"/>
  <c r="D4" i="21"/>
  <c r="D10" i="21"/>
  <c r="D12" i="21"/>
  <c r="D14" i="21"/>
  <c r="D20" i="21"/>
  <c r="D26" i="21" s="1"/>
  <c r="D22" i="21"/>
  <c r="D24" i="21"/>
  <c r="D30" i="21"/>
  <c r="D32" i="21"/>
  <c r="D35" i="21" s="1"/>
  <c r="D34" i="21"/>
  <c r="D38" i="21"/>
  <c r="D44" i="21" s="1"/>
  <c r="D40" i="21"/>
  <c r="D42" i="21"/>
  <c r="D48" i="21"/>
  <c r="D50" i="21"/>
  <c r="D53" i="21"/>
  <c r="D16" i="21"/>
  <c r="D4" i="23" l="1"/>
  <c r="B4" i="22"/>
  <c r="B5" i="16"/>
  <c r="B4" i="16"/>
  <c r="J56" i="1"/>
  <c r="I56" i="1"/>
  <c r="C23" i="1"/>
  <c r="C24" i="1"/>
  <c r="C25" i="1"/>
  <c r="C26" i="1"/>
  <c r="C27" i="1"/>
  <c r="C28" i="1"/>
  <c r="C29" i="1"/>
  <c r="C22" i="1"/>
  <c r="E3" i="11" l="1"/>
  <c r="E4" i="11"/>
  <c r="C5" i="11"/>
  <c r="D5" i="11"/>
  <c r="E5" i="11" l="1"/>
  <c r="E193" i="8"/>
  <c r="F193" i="8"/>
  <c r="G193" i="8"/>
  <c r="H193" i="8"/>
  <c r="I193" i="8"/>
  <c r="E194" i="8"/>
  <c r="F194" i="8"/>
  <c r="G194" i="8"/>
  <c r="H194" i="8"/>
  <c r="I194" i="8"/>
  <c r="E195" i="8"/>
  <c r="F195" i="8"/>
  <c r="G195" i="8"/>
  <c r="H195" i="8"/>
  <c r="I195" i="8"/>
  <c r="E196" i="8"/>
  <c r="F196" i="8"/>
  <c r="G196" i="8"/>
  <c r="H196" i="8"/>
  <c r="I196" i="8"/>
  <c r="E197" i="8"/>
  <c r="F197" i="8"/>
  <c r="G197" i="8"/>
  <c r="H197" i="8"/>
  <c r="I197" i="8"/>
  <c r="E198" i="8"/>
  <c r="F198" i="8"/>
  <c r="G198" i="8"/>
  <c r="H198" i="8"/>
  <c r="I198" i="8"/>
  <c r="F192" i="8"/>
  <c r="G192" i="8"/>
  <c r="H192" i="8"/>
  <c r="I192" i="8"/>
  <c r="E192" i="8"/>
  <c r="T95" i="8"/>
  <c r="T94" i="8"/>
  <c r="T93" i="8"/>
  <c r="T89" i="8"/>
  <c r="S89" i="8"/>
  <c r="R89" i="8"/>
  <c r="T88" i="8"/>
  <c r="S88" i="8"/>
  <c r="R88" i="8"/>
  <c r="T87" i="8"/>
  <c r="S87" i="8"/>
  <c r="R87" i="8"/>
  <c r="T86" i="8"/>
  <c r="S86" i="8"/>
  <c r="R86" i="8"/>
  <c r="T85" i="8"/>
  <c r="S85" i="8"/>
  <c r="R85" i="8"/>
  <c r="T84" i="8"/>
  <c r="S84" i="8"/>
  <c r="R84" i="8"/>
  <c r="T83" i="8"/>
  <c r="S83" i="8"/>
  <c r="R83" i="8"/>
  <c r="T82" i="8"/>
  <c r="S82" i="8"/>
  <c r="R82" i="8"/>
  <c r="T81" i="8"/>
  <c r="S81" i="8"/>
  <c r="R81" i="8"/>
  <c r="T80" i="8"/>
  <c r="S80" i="8"/>
  <c r="R80" i="8"/>
  <c r="N93" i="8"/>
  <c r="H96" i="8"/>
  <c r="N95" i="8"/>
  <c r="N94" i="8"/>
  <c r="N89" i="8"/>
  <c r="M89" i="8"/>
  <c r="L89" i="8"/>
  <c r="N88" i="8"/>
  <c r="M88" i="8"/>
  <c r="L88" i="8"/>
  <c r="N87" i="8"/>
  <c r="M87" i="8"/>
  <c r="L87" i="8"/>
  <c r="N86" i="8"/>
  <c r="M86" i="8"/>
  <c r="L86" i="8"/>
  <c r="N85" i="8"/>
  <c r="M85" i="8"/>
  <c r="L85" i="8"/>
  <c r="N84" i="8"/>
  <c r="M84" i="8"/>
  <c r="L84" i="8"/>
  <c r="N83" i="8"/>
  <c r="M83" i="8"/>
  <c r="L83" i="8"/>
  <c r="N82" i="8"/>
  <c r="M82" i="8"/>
  <c r="L82" i="8"/>
  <c r="N81" i="8"/>
  <c r="M81" i="8"/>
  <c r="L81" i="8"/>
  <c r="N80" i="8"/>
  <c r="M80" i="8"/>
  <c r="L80" i="8"/>
  <c r="H94" i="8"/>
  <c r="H95" i="8"/>
  <c r="H93" i="8"/>
  <c r="H81" i="8"/>
  <c r="H82" i="8"/>
  <c r="H83" i="8"/>
  <c r="H84" i="8"/>
  <c r="H85" i="8"/>
  <c r="H86" i="8"/>
  <c r="H87" i="8"/>
  <c r="H88" i="8"/>
  <c r="H89" i="8"/>
  <c r="H80" i="8"/>
  <c r="G81" i="8"/>
  <c r="G82" i="8"/>
  <c r="G83" i="8"/>
  <c r="G84" i="8"/>
  <c r="G85" i="8"/>
  <c r="G86" i="8"/>
  <c r="G87" i="8"/>
  <c r="G88" i="8"/>
  <c r="G89" i="8"/>
  <c r="G80" i="8"/>
  <c r="F89" i="8"/>
  <c r="F88" i="8"/>
  <c r="F87" i="8"/>
  <c r="F86" i="8"/>
  <c r="F85" i="8"/>
  <c r="F84" i="8"/>
  <c r="F83" i="8"/>
  <c r="F82" i="8"/>
  <c r="F81" i="8"/>
  <c r="F80" i="8"/>
  <c r="K108" i="7"/>
  <c r="H108" i="7"/>
  <c r="E108" i="7"/>
  <c r="E95" i="7"/>
  <c r="E91" i="7"/>
  <c r="E87" i="7"/>
  <c r="E84" i="7"/>
  <c r="D96" i="7"/>
  <c r="D97" i="7"/>
  <c r="D98" i="7"/>
  <c r="D72" i="7"/>
  <c r="E72" i="7"/>
  <c r="C72" i="7"/>
  <c r="F87" i="7"/>
  <c r="F97" i="7"/>
  <c r="F90" i="7"/>
  <c r="F98" i="7"/>
  <c r="F91" i="7"/>
  <c r="F95" i="7"/>
  <c r="F88" i="7"/>
  <c r="F85" i="7"/>
  <c r="F82" i="7"/>
  <c r="F86" i="7"/>
  <c r="F83" i="7"/>
  <c r="F89" i="7"/>
  <c r="F92" i="7"/>
  <c r="F96" i="7"/>
  <c r="F84" i="7"/>
  <c r="F93" i="7"/>
  <c r="F94" i="7"/>
  <c r="F81" i="7"/>
  <c r="S90" i="8" l="1"/>
  <c r="G90" i="8"/>
  <c r="N96" i="8"/>
  <c r="N97" i="8" s="1"/>
  <c r="T90" i="8"/>
  <c r="T96" i="8"/>
  <c r="T97" i="8" s="1"/>
  <c r="H90" i="8"/>
  <c r="H97" i="8"/>
  <c r="M90" i="8"/>
  <c r="N90" i="8"/>
  <c r="H98" i="8"/>
  <c r="C49" i="7"/>
  <c r="C41" i="7"/>
  <c r="E42" i="7"/>
  <c r="D42" i="7"/>
  <c r="C42" i="7"/>
  <c r="F41" i="7"/>
  <c r="E41" i="7"/>
  <c r="N30" i="7" s="1"/>
  <c r="D41" i="7"/>
  <c r="E40" i="7"/>
  <c r="D40" i="7"/>
  <c r="C40" i="7"/>
  <c r="N37" i="7" l="1"/>
  <c r="N33" i="7"/>
  <c r="K31" i="7"/>
  <c r="N35" i="7"/>
  <c r="N31" i="7"/>
  <c r="N38" i="7"/>
  <c r="N36" i="7"/>
  <c r="N34" i="7"/>
  <c r="N32" i="7"/>
  <c r="F30" i="7"/>
  <c r="G31" i="7"/>
  <c r="H32" i="7"/>
  <c r="G35" i="7"/>
  <c r="H36" i="7"/>
  <c r="G37" i="7"/>
  <c r="F38" i="7"/>
  <c r="H38" i="7"/>
  <c r="I38" i="7"/>
  <c r="I34" i="7"/>
  <c r="K38" i="7"/>
  <c r="K36" i="7"/>
  <c r="K34" i="7"/>
  <c r="K32" i="7"/>
  <c r="K30" i="7"/>
  <c r="L38" i="7"/>
  <c r="L34" i="7"/>
  <c r="M39" i="7"/>
  <c r="F40" i="7"/>
  <c r="C51" i="7"/>
  <c r="G30" i="7"/>
  <c r="F31" i="7"/>
  <c r="H31" i="7"/>
  <c r="G32" i="7"/>
  <c r="F33" i="7"/>
  <c r="H33" i="7"/>
  <c r="G34" i="7"/>
  <c r="F35" i="7"/>
  <c r="H35" i="7"/>
  <c r="G36" i="7"/>
  <c r="F37" i="7"/>
  <c r="H37" i="7"/>
  <c r="G38" i="7"/>
  <c r="G39" i="7"/>
  <c r="I30" i="7"/>
  <c r="I37" i="7"/>
  <c r="I35" i="7"/>
  <c r="I33" i="7"/>
  <c r="I31" i="7"/>
  <c r="J38" i="7"/>
  <c r="J37" i="7"/>
  <c r="J36" i="7"/>
  <c r="J35" i="7"/>
  <c r="J34" i="7"/>
  <c r="J33" i="7"/>
  <c r="J32" i="7"/>
  <c r="J31" i="7"/>
  <c r="J30" i="7"/>
  <c r="L30" i="7"/>
  <c r="L37" i="7"/>
  <c r="L35" i="7"/>
  <c r="L33" i="7"/>
  <c r="L31" i="7"/>
  <c r="M38" i="7"/>
  <c r="M37" i="7"/>
  <c r="M36" i="7"/>
  <c r="M35" i="7"/>
  <c r="M34" i="7"/>
  <c r="M33" i="7"/>
  <c r="M32" i="7"/>
  <c r="M31" i="7"/>
  <c r="M30" i="7"/>
  <c r="H30" i="7"/>
  <c r="F32" i="7"/>
  <c r="G33" i="7"/>
  <c r="F34" i="7"/>
  <c r="H34" i="7"/>
  <c r="F36" i="7"/>
  <c r="I36" i="7"/>
  <c r="I32" i="7"/>
  <c r="K37" i="7"/>
  <c r="K35" i="7"/>
  <c r="K33" i="7"/>
  <c r="J39" i="7"/>
  <c r="L36" i="7"/>
  <c r="L32" i="7"/>
  <c r="E45" i="7" l="1"/>
  <c r="D45" i="7"/>
  <c r="D44" i="7"/>
  <c r="E43" i="7"/>
  <c r="C45" i="7"/>
  <c r="C44" i="7"/>
  <c r="D43" i="7"/>
  <c r="E44" i="7"/>
  <c r="C43" i="7"/>
  <c r="F115" i="6"/>
  <c r="E114" i="6"/>
  <c r="D120" i="6"/>
  <c r="D115" i="6"/>
  <c r="D116" i="6"/>
  <c r="D117" i="6"/>
  <c r="D118" i="6"/>
  <c r="D114" i="6"/>
  <c r="G120" i="6"/>
  <c r="F120" i="6"/>
  <c r="E120" i="6"/>
  <c r="G118" i="6"/>
  <c r="F118" i="6"/>
  <c r="E118" i="6"/>
  <c r="G117" i="6"/>
  <c r="F117" i="6"/>
  <c r="E117" i="6"/>
  <c r="G116" i="6"/>
  <c r="F116" i="6"/>
  <c r="E116" i="6"/>
  <c r="G115" i="6"/>
  <c r="E115" i="6"/>
  <c r="G114" i="6"/>
  <c r="F114" i="6"/>
  <c r="L78" i="6"/>
  <c r="L76" i="6"/>
  <c r="K76" i="6"/>
  <c r="D77" i="6"/>
  <c r="E77" i="6" s="1"/>
  <c r="F77" i="6" s="1"/>
  <c r="D78" i="6"/>
  <c r="E78" i="6" s="1"/>
  <c r="F78" i="6" s="1"/>
  <c r="D79" i="6"/>
  <c r="E79" i="6" s="1"/>
  <c r="F79" i="6" s="1"/>
  <c r="D80" i="6"/>
  <c r="E80" i="6" s="1"/>
  <c r="F80" i="6" s="1"/>
  <c r="D82" i="6"/>
  <c r="E82" i="6" s="1"/>
  <c r="F82" i="6" s="1"/>
  <c r="D76" i="6"/>
  <c r="F44" i="7" l="1"/>
  <c r="C46" i="7" s="1"/>
  <c r="F43" i="7"/>
  <c r="F45" i="7"/>
  <c r="C47" i="7" s="1"/>
  <c r="C52" i="7" s="1"/>
  <c r="L77" i="6"/>
  <c r="E76" i="6"/>
  <c r="F76" i="6" s="1"/>
  <c r="C48" i="7" l="1"/>
  <c r="G42" i="6" l="1"/>
  <c r="E16" i="6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16" i="6"/>
  <c r="E39" i="6" l="1"/>
  <c r="D41" i="6"/>
  <c r="D39" i="6"/>
  <c r="D40" i="6"/>
  <c r="M92" i="5"/>
  <c r="C92" i="5"/>
  <c r="D92" i="5"/>
  <c r="E92" i="5"/>
  <c r="F92" i="5"/>
  <c r="G92" i="5"/>
  <c r="H92" i="5"/>
  <c r="I92" i="5"/>
  <c r="J92" i="5"/>
  <c r="K92" i="5"/>
  <c r="L92" i="5"/>
  <c r="B92" i="5"/>
  <c r="C91" i="5"/>
  <c r="D91" i="5"/>
  <c r="E91" i="5"/>
  <c r="F91" i="5"/>
  <c r="G91" i="5"/>
  <c r="H91" i="5"/>
  <c r="I91" i="5"/>
  <c r="J91" i="5"/>
  <c r="K91" i="5"/>
  <c r="L91" i="5"/>
  <c r="B91" i="5"/>
  <c r="E41" i="6" l="1"/>
  <c r="D42" i="6"/>
  <c r="F43" i="6" l="1"/>
  <c r="D43" i="6"/>
  <c r="E43" i="6"/>
  <c r="E22" i="5"/>
  <c r="E21" i="5"/>
</calcChain>
</file>

<file path=xl/sharedStrings.xml><?xml version="1.0" encoding="utf-8"?>
<sst xmlns="http://schemas.openxmlformats.org/spreadsheetml/2006/main" count="1538" uniqueCount="729">
  <si>
    <t>No</t>
  </si>
  <si>
    <t>例題1-3-1</t>
    <rPh sb="0" eb="2">
      <t>レイダイ</t>
    </rPh>
    <phoneticPr fontId="1"/>
  </si>
  <si>
    <t>例題1-4-1</t>
    <rPh sb="0" eb="2">
      <t>レイダイ</t>
    </rPh>
    <phoneticPr fontId="1"/>
  </si>
  <si>
    <t>例題1-5-1</t>
    <rPh sb="0" eb="2">
      <t>レイダイ</t>
    </rPh>
    <phoneticPr fontId="1"/>
  </si>
  <si>
    <t>例題1-6-1</t>
    <rPh sb="0" eb="2">
      <t>レイダイ</t>
    </rPh>
    <phoneticPr fontId="1"/>
  </si>
  <si>
    <t>No</t>
    <phoneticPr fontId="1"/>
  </si>
  <si>
    <t>食塩摂取量　(g)</t>
    <phoneticPr fontId="1"/>
  </si>
  <si>
    <t>体重　(kg)</t>
    <rPh sb="0" eb="2">
      <t>タイジュウ</t>
    </rPh>
    <phoneticPr fontId="1"/>
  </si>
  <si>
    <t>例題1-7-1</t>
    <rPh sb="0" eb="2">
      <t>レイダイ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</si>
  <si>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</si>
  <si>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</si>
  <si>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エネルギー　(kcal)</t>
    <phoneticPr fontId="1"/>
  </si>
  <si>
    <t>たんぱく質　(g)</t>
    <rPh sb="4" eb="5">
      <t>シツ</t>
    </rPh>
    <phoneticPr fontId="1"/>
  </si>
  <si>
    <t>例題1-8-1</t>
    <rPh sb="0" eb="2">
      <t>レイダイ</t>
    </rPh>
    <phoneticPr fontId="1"/>
  </si>
  <si>
    <t>三大栄養素</t>
    <rPh sb="0" eb="2">
      <t>サンダイ</t>
    </rPh>
    <rPh sb="2" eb="5">
      <t>エイヨウソ</t>
    </rPh>
    <phoneticPr fontId="1"/>
  </si>
  <si>
    <t>平均摂取量</t>
    <rPh sb="0" eb="2">
      <t>ヘイキン</t>
    </rPh>
    <rPh sb="2" eb="4">
      <t>セッシュ</t>
    </rPh>
    <rPh sb="4" eb="5">
      <t>リョウ</t>
    </rPh>
    <phoneticPr fontId="1"/>
  </si>
  <si>
    <t>脂肪　(g)</t>
    <rPh sb="0" eb="2">
      <t>シボウ</t>
    </rPh>
    <phoneticPr fontId="1"/>
  </si>
  <si>
    <t>炭水化物　(g)</t>
    <rPh sb="0" eb="4">
      <t>タンスイカブツ</t>
    </rPh>
    <phoneticPr fontId="1"/>
  </si>
  <si>
    <t>例題2-7-1</t>
    <rPh sb="0" eb="2">
      <t>レイダイ</t>
    </rPh>
    <phoneticPr fontId="1"/>
  </si>
  <si>
    <t>最高血圧 (mmHg)</t>
    <rPh sb="0" eb="2">
      <t>サイコウ</t>
    </rPh>
    <rPh sb="2" eb="4">
      <t>ケツアツ</t>
    </rPh>
    <phoneticPr fontId="1"/>
  </si>
  <si>
    <t>質問項目</t>
  </si>
  <si>
    <t>Aを選んだ人数</t>
  </si>
  <si>
    <t>Bを選んだ人数</t>
  </si>
  <si>
    <t>味の好ましい方</t>
  </si>
  <si>
    <t>香りの好ましい方</t>
  </si>
  <si>
    <t>総合的に好ましい方</t>
  </si>
  <si>
    <t>体重 (kg)</t>
    <rPh sb="0" eb="2">
      <t>タイジュウ</t>
    </rPh>
    <phoneticPr fontId="1"/>
  </si>
  <si>
    <t>身長 (cm)</t>
    <rPh sb="0" eb="2">
      <t>シンチョウ</t>
    </rPh>
    <phoneticPr fontId="1"/>
  </si>
  <si>
    <t>例題7-2-1</t>
    <rPh sb="0" eb="2">
      <t>レイダイ</t>
    </rPh>
    <phoneticPr fontId="1"/>
  </si>
  <si>
    <t>例題7-3-1</t>
    <rPh sb="0" eb="2">
      <t>レイダイ</t>
    </rPh>
    <phoneticPr fontId="1"/>
  </si>
  <si>
    <t>A</t>
    <phoneticPr fontId="1"/>
  </si>
  <si>
    <t>B</t>
    <phoneticPr fontId="1"/>
  </si>
  <si>
    <t>例題7-3-2</t>
    <rPh sb="0" eb="2">
      <t>レイダイ</t>
    </rPh>
    <phoneticPr fontId="1"/>
  </si>
  <si>
    <t>男性</t>
  </si>
  <si>
    <t>女性</t>
  </si>
  <si>
    <t>例題7-6-1</t>
    <rPh sb="0" eb="2">
      <t>レイダイ</t>
    </rPh>
    <phoneticPr fontId="1"/>
  </si>
  <si>
    <t>性別</t>
  </si>
  <si>
    <t>評価結果</t>
  </si>
  <si>
    <t>例題7-6-2</t>
    <rPh sb="0" eb="2">
      <t>レイダイ</t>
    </rPh>
    <phoneticPr fontId="1"/>
  </si>
  <si>
    <t>例題8-2-1</t>
    <rPh sb="0" eb="2">
      <t>レイダイ</t>
    </rPh>
    <phoneticPr fontId="1"/>
  </si>
  <si>
    <t>…</t>
  </si>
  <si>
    <t>計</t>
  </si>
  <si>
    <t>前</t>
  </si>
  <si>
    <t>後</t>
  </si>
  <si>
    <t>差</t>
  </si>
  <si>
    <t>差の2乗</t>
  </si>
  <si>
    <t>例題8-2-2</t>
    <rPh sb="0" eb="2">
      <t>レイダイ</t>
    </rPh>
    <phoneticPr fontId="1"/>
  </si>
  <si>
    <t>個人No</t>
  </si>
  <si>
    <t>エネルギー摂取量</t>
  </si>
  <si>
    <t>5月</t>
  </si>
  <si>
    <t>12月</t>
  </si>
  <si>
    <t>例題8-3-1</t>
    <rPh sb="0" eb="2">
      <t>レイダイ</t>
    </rPh>
    <phoneticPr fontId="1"/>
  </si>
  <si>
    <t>生</t>
  </si>
  <si>
    <t>ゆで</t>
  </si>
  <si>
    <t>例題8-3-2</t>
    <rPh sb="0" eb="2">
      <t>レイダイ</t>
    </rPh>
    <phoneticPr fontId="1"/>
  </si>
  <si>
    <t>差の絶対値</t>
  </si>
  <si>
    <t>順位</t>
  </si>
  <si>
    <t>ｎ=26</t>
  </si>
  <si>
    <t>-の順位</t>
  </si>
  <si>
    <t>＋の順位</t>
  </si>
  <si>
    <t>例題8-3-3</t>
    <rPh sb="0" eb="2">
      <t>レイダイ</t>
    </rPh>
    <phoneticPr fontId="1"/>
  </si>
  <si>
    <t>No</t>
    <phoneticPr fontId="1"/>
  </si>
  <si>
    <t>A みそ汁</t>
    <phoneticPr fontId="1"/>
  </si>
  <si>
    <t>B みそ汁</t>
    <phoneticPr fontId="1"/>
  </si>
  <si>
    <t>例題8-3-4</t>
    <rPh sb="0" eb="2">
      <t>レイダイ</t>
    </rPh>
    <phoneticPr fontId="1"/>
  </si>
  <si>
    <t>－</t>
  </si>
  <si>
    <t>＋</t>
  </si>
  <si>
    <t>ｎ＝26</t>
  </si>
  <si>
    <t>符号</t>
  </si>
  <si>
    <t>例題9-2-1</t>
    <rPh sb="0" eb="2">
      <t>レイダイ</t>
    </rPh>
    <phoneticPr fontId="1"/>
  </si>
  <si>
    <t>やせ</t>
  </si>
  <si>
    <t>標準</t>
  </si>
  <si>
    <t>肥満</t>
  </si>
  <si>
    <t>例題9-3-1</t>
    <rPh sb="0" eb="2">
      <t>レイダイ</t>
    </rPh>
    <phoneticPr fontId="1"/>
  </si>
  <si>
    <t>要因（BMIによる区分）</t>
  </si>
  <si>
    <t>BMIによる区分</t>
  </si>
  <si>
    <t>例題10-2-1</t>
    <rPh sb="0" eb="2">
      <t>レイダイ</t>
    </rPh>
    <phoneticPr fontId="1"/>
  </si>
  <si>
    <t>食事摂取前後の計測時点</t>
  </si>
  <si>
    <t>空腹時</t>
  </si>
  <si>
    <t>No1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</si>
  <si>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</si>
  <si>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</si>
  <si>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</si>
  <si>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</si>
  <si>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</si>
  <si>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</si>
  <si>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</si>
  <si>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</si>
  <si>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</si>
  <si>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</si>
  <si>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</si>
  <si>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被験者</t>
    <rPh sb="0" eb="3">
      <t>ヒケンシャ</t>
    </rPh>
    <phoneticPr fontId="1"/>
  </si>
  <si>
    <t>例題10-3-1</t>
    <rPh sb="0" eb="2">
      <t>レイダイ</t>
    </rPh>
    <phoneticPr fontId="1"/>
  </si>
  <si>
    <t>味の種類</t>
    <rPh sb="0" eb="1">
      <t>アジ</t>
    </rPh>
    <rPh sb="2" eb="4">
      <t>シュルイ</t>
    </rPh>
    <phoneticPr fontId="1"/>
  </si>
  <si>
    <t>抹茶</t>
    <rPh sb="0" eb="2">
      <t>マッチャ</t>
    </rPh>
    <phoneticPr fontId="1"/>
  </si>
  <si>
    <t>パイン</t>
    <phoneticPr fontId="1"/>
  </si>
  <si>
    <t>ブルーベリー</t>
    <phoneticPr fontId="1"/>
  </si>
  <si>
    <t>例題10-4-1</t>
    <rPh sb="0" eb="2">
      <t>レイダイ</t>
    </rPh>
    <phoneticPr fontId="1"/>
  </si>
  <si>
    <t>食事条件</t>
    <rPh sb="0" eb="2">
      <t>ショクジ</t>
    </rPh>
    <rPh sb="2" eb="4">
      <t>ジョウケン</t>
    </rPh>
    <phoneticPr fontId="1"/>
  </si>
  <si>
    <t>あんぱん・お茶</t>
    <rPh sb="6" eb="7">
      <t>チャ</t>
    </rPh>
    <phoneticPr fontId="1"/>
  </si>
  <si>
    <t>おにぎり・お茶</t>
    <rPh sb="6" eb="7">
      <t>チャ</t>
    </rPh>
    <phoneticPr fontId="1"/>
  </si>
  <si>
    <t>例題10-4-2</t>
    <rPh sb="0" eb="2">
      <t>レイダイ</t>
    </rPh>
    <phoneticPr fontId="1"/>
  </si>
  <si>
    <t>米飯</t>
    <rPh sb="0" eb="2">
      <t>ベイハン</t>
    </rPh>
    <phoneticPr fontId="1"/>
  </si>
  <si>
    <t>りんご</t>
    <phoneticPr fontId="1"/>
  </si>
  <si>
    <t>15分後</t>
  </si>
  <si>
    <t>30分後</t>
  </si>
  <si>
    <t>60分後</t>
  </si>
  <si>
    <t>120分後</t>
  </si>
  <si>
    <t>例題12-3-1</t>
    <rPh sb="0" eb="2">
      <t>レイダイ</t>
    </rPh>
    <phoneticPr fontId="1"/>
  </si>
  <si>
    <t>普通</t>
  </si>
  <si>
    <t>N</t>
  </si>
  <si>
    <t>%</t>
  </si>
  <si>
    <t>A大学S学部</t>
  </si>
  <si>
    <t>A大学</t>
  </si>
  <si>
    <t>例題13-2-1</t>
    <rPh sb="0" eb="2">
      <t>レイダイ</t>
    </rPh>
    <phoneticPr fontId="1"/>
  </si>
  <si>
    <t>毎日食べる</t>
  </si>
  <si>
    <t>時々食べる</t>
  </si>
  <si>
    <t>ほとんど食べない</t>
  </si>
  <si>
    <t>好き</t>
  </si>
  <si>
    <t>嫌い</t>
  </si>
  <si>
    <t>例題13-3-1</t>
    <rPh sb="0" eb="2">
      <t>レイダイ</t>
    </rPh>
    <phoneticPr fontId="1"/>
  </si>
  <si>
    <t>行合計</t>
  </si>
  <si>
    <t>列合計</t>
  </si>
  <si>
    <t>例題13-4-1</t>
    <rPh sb="0" eb="2">
      <t>レイダイ</t>
    </rPh>
    <phoneticPr fontId="1"/>
  </si>
  <si>
    <t>腹八分目を心がけている</t>
  </si>
  <si>
    <t>腹八分目を心がけていない</t>
  </si>
  <si>
    <t>例題14-3-1</t>
    <rPh sb="0" eb="2">
      <t>レイダイ</t>
    </rPh>
    <phoneticPr fontId="1"/>
  </si>
  <si>
    <t>間食をしている</t>
  </si>
  <si>
    <t>間食をしていない</t>
  </si>
  <si>
    <t>ＳＥＱＮＯ．</t>
  </si>
  <si>
    <t>個人No</t>
    <rPh sb="0" eb="2">
      <t>コジン</t>
    </rPh>
    <phoneticPr fontId="8"/>
  </si>
  <si>
    <t>測定月</t>
    <rPh sb="0" eb="2">
      <t>ソクテイ</t>
    </rPh>
    <rPh sb="2" eb="3">
      <t>ツキ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</si>
  <si>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</si>
  <si>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</si>
  <si>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エネルギー</t>
  </si>
  <si>
    <t>たんぱく質</t>
    <rPh sb="0" eb="5">
      <t>タンパクシツ</t>
    </rPh>
    <phoneticPr fontId="9"/>
  </si>
  <si>
    <t>脂質</t>
  </si>
  <si>
    <t>炭水化物</t>
  </si>
  <si>
    <t>カルシウム</t>
  </si>
  <si>
    <t>マグネシウム</t>
  </si>
  <si>
    <t>鉄</t>
  </si>
  <si>
    <t>亜鉛</t>
  </si>
  <si>
    <t>銅</t>
  </si>
  <si>
    <t>レチノール当量</t>
  </si>
  <si>
    <t>ビタミンＢ１</t>
  </si>
  <si>
    <t>ビタミンＢ２</t>
  </si>
  <si>
    <t>ナイアシン</t>
  </si>
  <si>
    <t>ビタミンＢ６</t>
  </si>
  <si>
    <t>ビタミンＢ１２</t>
  </si>
  <si>
    <t>葉酸</t>
  </si>
  <si>
    <t>ビタミンＣ</t>
  </si>
  <si>
    <r>
      <t>BMI (kg/m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)</t>
    </r>
    <phoneticPr fontId="1"/>
  </si>
  <si>
    <t>t(9,0.025)</t>
    <phoneticPr fontId="1"/>
  </si>
  <si>
    <t>s</t>
    <phoneticPr fontId="1"/>
  </si>
  <si>
    <t>√10</t>
    <phoneticPr fontId="1"/>
  </si>
  <si>
    <t>√(890/899)</t>
    <phoneticPr fontId="1"/>
  </si>
  <si>
    <t>上限値</t>
    <rPh sb="0" eb="3">
      <t>ジョウゲンチ</t>
    </rPh>
    <phoneticPr fontId="1"/>
  </si>
  <si>
    <t>下限値</t>
    <rPh sb="0" eb="3">
      <t>カゲンチ</t>
    </rPh>
    <phoneticPr fontId="1"/>
  </si>
  <si>
    <t>s</t>
    <phoneticPr fontId="1"/>
  </si>
  <si>
    <t>n</t>
    <phoneticPr fontId="1"/>
  </si>
  <si>
    <t>z</t>
    <phoneticPr fontId="1"/>
  </si>
  <si>
    <r>
      <t>Z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phoneticPr fontId="1"/>
  </si>
  <si>
    <r>
      <t>φ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＝n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-1</t>
    </r>
    <phoneticPr fontId="1"/>
  </si>
  <si>
    <r>
      <t>φ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＝n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-2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</si>
  <si>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>s</t>
    </r>
    <r>
      <rPr>
        <i/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</si>
  <si>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n</t>
    <phoneticPr fontId="1"/>
  </si>
  <si>
    <t>A：男性</t>
    <phoneticPr fontId="1"/>
  </si>
  <si>
    <t>B：女性</t>
    <phoneticPr fontId="1"/>
  </si>
  <si>
    <t>A&lt;Bの数</t>
    <rPh sb="4" eb="5">
      <t>カズ</t>
    </rPh>
    <phoneticPr fontId="1"/>
  </si>
  <si>
    <t>A</t>
    <phoneticPr fontId="1"/>
  </si>
  <si>
    <t>B</t>
    <phoneticPr fontId="1"/>
  </si>
  <si>
    <t>n</t>
    <phoneticPr fontId="1"/>
  </si>
  <si>
    <t>同順位の数</t>
    <rPh sb="0" eb="1">
      <t>ドウ</t>
    </rPh>
    <rPh sb="1" eb="3">
      <t>ジュンイ</t>
    </rPh>
    <rPh sb="4" eb="5">
      <t>カズ</t>
    </rPh>
    <phoneticPr fontId="1"/>
  </si>
  <si>
    <t>得点</t>
    <rPh sb="0" eb="2">
      <t>トクテン</t>
    </rPh>
    <phoneticPr fontId="1"/>
  </si>
  <si>
    <t>k</t>
    <phoneticPr fontId="1"/>
  </si>
  <si>
    <r>
      <t>k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-k</t>
    </r>
    <phoneticPr fontId="1"/>
  </si>
  <si>
    <t>合計</t>
    <rPh sb="0" eb="2">
      <t>ゴウケイ</t>
    </rPh>
    <phoneticPr fontId="1"/>
  </si>
  <si>
    <r>
      <t>σ</t>
    </r>
    <r>
      <rPr>
        <vertAlign val="subscript"/>
        <sz val="11"/>
        <color theme="1"/>
        <rFont val="ＭＳ Ｐゴシック"/>
        <family val="3"/>
        <charset val="128"/>
        <scheme val="minor"/>
      </rPr>
      <t>U</t>
    </r>
    <phoneticPr fontId="1"/>
  </si>
  <si>
    <r>
      <t>μ</t>
    </r>
    <r>
      <rPr>
        <vertAlign val="subscript"/>
        <sz val="11"/>
        <color theme="1"/>
        <rFont val="ＭＳ Ｐゴシック"/>
        <family val="3"/>
        <charset val="128"/>
        <scheme val="minor"/>
      </rPr>
      <t>U</t>
    </r>
    <phoneticPr fontId="1"/>
  </si>
  <si>
    <t>RA</t>
    <phoneticPr fontId="1"/>
  </si>
  <si>
    <t>RB</t>
    <phoneticPr fontId="1"/>
  </si>
  <si>
    <t>U</t>
    <phoneticPr fontId="1"/>
  </si>
  <si>
    <t>U(同順位0.5とした場合)</t>
    <rPh sb="2" eb="3">
      <t>ドウ</t>
    </rPh>
    <rPh sb="3" eb="5">
      <t>ジュンイ</t>
    </rPh>
    <rPh sb="11" eb="13">
      <t>バアイ</t>
    </rPh>
    <phoneticPr fontId="1"/>
  </si>
  <si>
    <t>U(公式)</t>
    <rPh sb="2" eb="4">
      <t>コウシキ</t>
    </rPh>
    <phoneticPr fontId="1"/>
  </si>
  <si>
    <r>
      <t>z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phoneticPr fontId="1"/>
  </si>
  <si>
    <t>No</t>
    <phoneticPr fontId="1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</si>
  <si>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5月</t>
    </r>
    <r>
      <rPr>
        <sz val="11"/>
        <color theme="1"/>
        <rFont val="ＭＳ Ｐゴシック"/>
        <family val="3"/>
        <charset val="128"/>
        <scheme val="minor"/>
      </rPr>
      <t>-x</t>
    </r>
    <r>
      <rPr>
        <vertAlign val="subscript"/>
        <sz val="11"/>
        <color theme="1"/>
        <rFont val="ＭＳ Ｐゴシック"/>
        <family val="3"/>
        <charset val="128"/>
        <scheme val="minor"/>
      </rPr>
      <t>12月</t>
    </r>
    <rPh sb="2" eb="3">
      <t>ガツ</t>
    </rPh>
    <phoneticPr fontId="1"/>
  </si>
  <si>
    <r>
      <t>(x</t>
    </r>
    <r>
      <rPr>
        <vertAlign val="subscript"/>
        <sz val="11"/>
        <color theme="1"/>
        <rFont val="ＭＳ Ｐゴシック"/>
        <family val="3"/>
        <charset val="128"/>
        <scheme val="minor"/>
      </rPr>
      <t>5月</t>
    </r>
    <r>
      <rPr>
        <sz val="11"/>
        <color theme="1"/>
        <rFont val="ＭＳ Ｐゴシック"/>
        <family val="3"/>
        <charset val="128"/>
        <scheme val="minor"/>
      </rPr>
      <t>-x</t>
    </r>
    <r>
      <rPr>
        <vertAlign val="subscript"/>
        <sz val="11"/>
        <color theme="1"/>
        <rFont val="ＭＳ Ｐゴシック"/>
        <family val="3"/>
        <charset val="128"/>
        <scheme val="minor"/>
      </rPr>
      <t>12月</t>
    </r>
    <r>
      <rPr>
        <sz val="11"/>
        <color theme="1"/>
        <rFont val="ＭＳ Ｐゴシック"/>
        <family val="3"/>
        <charset val="128"/>
        <scheme val="minor"/>
      </rPr>
      <t>)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Ph sb="3" eb="4">
      <t>ガツ</t>
    </rPh>
    <phoneticPr fontId="1"/>
  </si>
  <si>
    <t>合計</t>
    <rPh sb="0" eb="2">
      <t>ゴウケイ</t>
    </rPh>
    <phoneticPr fontId="1"/>
  </si>
  <si>
    <t>＜</t>
    <phoneticPr fontId="1"/>
  </si>
  <si>
    <t>自由度</t>
  </si>
  <si>
    <r>
      <t>t＜t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だから、有意差なし</t>
    </r>
    <rPh sb="8" eb="11">
      <t>ユウイサ</t>
    </rPh>
    <phoneticPr fontId="1"/>
  </si>
  <si>
    <t>差</t>
    <rPh sb="0" eb="1">
      <t>サ</t>
    </rPh>
    <phoneticPr fontId="8"/>
  </si>
  <si>
    <t>絶対値</t>
    <rPh sb="0" eb="3">
      <t>ゼッタイチ</t>
    </rPh>
    <phoneticPr fontId="8"/>
  </si>
  <si>
    <t>0以外の絶対値</t>
    <rPh sb="1" eb="3">
      <t>イガイ</t>
    </rPh>
    <rPh sb="4" eb="7">
      <t>ゼッタイチ</t>
    </rPh>
    <phoneticPr fontId="8"/>
  </si>
  <si>
    <t>順位</t>
    <rPh sb="0" eb="2">
      <t>ジュンイ</t>
    </rPh>
    <phoneticPr fontId="8"/>
  </si>
  <si>
    <t>差が+の順位</t>
    <rPh sb="0" eb="1">
      <t>サ</t>
    </rPh>
    <rPh sb="4" eb="6">
      <t>ジュンイ</t>
    </rPh>
    <phoneticPr fontId="8"/>
  </si>
  <si>
    <t>差が-の順位</t>
    <rPh sb="0" eb="1">
      <t>サ</t>
    </rPh>
    <rPh sb="4" eb="6">
      <t>ジュンイ</t>
    </rPh>
    <phoneticPr fontId="8"/>
  </si>
  <si>
    <t>順位和→</t>
    <rPh sb="0" eb="2">
      <t>ジュンイ</t>
    </rPh>
    <rPh sb="2" eb="3">
      <t>ワ</t>
    </rPh>
    <phoneticPr fontId="8"/>
  </si>
  <si>
    <t>差が+の順位和</t>
    <rPh sb="0" eb="1">
      <t>サ</t>
    </rPh>
    <rPh sb="4" eb="6">
      <t>ジュンイ</t>
    </rPh>
    <rPh sb="6" eb="7">
      <t>ワ</t>
    </rPh>
    <phoneticPr fontId="8"/>
  </si>
  <si>
    <t>差が-の順位和</t>
    <rPh sb="0" eb="1">
      <t>サ</t>
    </rPh>
    <rPh sb="4" eb="6">
      <t>ジュンイ</t>
    </rPh>
    <rPh sb="6" eb="7">
      <t>ワ</t>
    </rPh>
    <phoneticPr fontId="8"/>
  </si>
  <si>
    <t>順位和T</t>
    <rPh sb="0" eb="2">
      <t>ジュンイ</t>
    </rPh>
    <rPh sb="2" eb="3">
      <t>ワ</t>
    </rPh>
    <phoneticPr fontId="8"/>
  </si>
  <si>
    <t>データ数ｎ</t>
    <rPh sb="3" eb="4">
      <t>スウ</t>
    </rPh>
    <phoneticPr fontId="8"/>
  </si>
  <si>
    <t>検定統計量Z</t>
    <rPh sb="0" eb="2">
      <t>ケンテイ</t>
    </rPh>
    <rPh sb="2" eb="5">
      <t>トウケイリョウ</t>
    </rPh>
    <phoneticPr fontId="8"/>
  </si>
  <si>
    <t>ｎ=28-2</t>
    <phoneticPr fontId="1"/>
  </si>
  <si>
    <t>同順位が2組あるから</t>
    <rPh sb="0" eb="1">
      <t>ドウ</t>
    </rPh>
    <rPh sb="1" eb="3">
      <t>ジュンイ</t>
    </rPh>
    <rPh sb="5" eb="6">
      <t>クミ</t>
    </rPh>
    <phoneticPr fontId="1"/>
  </si>
  <si>
    <t>p値</t>
    <rPh sb="1" eb="2">
      <t>チ</t>
    </rPh>
    <phoneticPr fontId="8"/>
  </si>
  <si>
    <t>p値×２</t>
    <rPh sb="1" eb="2">
      <t>チ</t>
    </rPh>
    <phoneticPr fontId="8"/>
  </si>
  <si>
    <t>片側</t>
    <rPh sb="0" eb="2">
      <t>カタガワ</t>
    </rPh>
    <phoneticPr fontId="1"/>
  </si>
  <si>
    <t>両側</t>
    <rPh sb="0" eb="2">
      <t>リョウガワ</t>
    </rPh>
    <phoneticPr fontId="1"/>
  </si>
  <si>
    <t>符号(-)</t>
    <phoneticPr fontId="1"/>
  </si>
  <si>
    <t>符号(+)</t>
    <phoneticPr fontId="1"/>
  </si>
  <si>
    <t>符号(0)</t>
    <phoneticPr fontId="1"/>
  </si>
  <si>
    <t>符号和→</t>
    <rPh sb="0" eb="2">
      <t>フゴウ</t>
    </rPh>
    <rPh sb="2" eb="3">
      <t>ワ</t>
    </rPh>
    <phoneticPr fontId="8"/>
  </si>
  <si>
    <t>ｎ=10-1=</t>
    <phoneticPr fontId="1"/>
  </si>
  <si>
    <t>T</t>
    <phoneticPr fontId="1"/>
  </si>
  <si>
    <t>P</t>
    <phoneticPr fontId="1"/>
  </si>
  <si>
    <t>ΣP</t>
    <phoneticPr fontId="1"/>
  </si>
  <si>
    <t>ｐ=2ΣP</t>
    <phoneticPr fontId="1"/>
  </si>
  <si>
    <t>＞0.05なので、有意差なし</t>
    <rPh sb="9" eb="12">
      <t>ユウイサ</t>
    </rPh>
    <phoneticPr fontId="1"/>
  </si>
  <si>
    <t>No</t>
    <phoneticPr fontId="1"/>
  </si>
  <si>
    <t>ｎ=28-2=</t>
    <phoneticPr fontId="1"/>
  </si>
  <si>
    <t>データ(分)</t>
    <phoneticPr fontId="1"/>
  </si>
  <si>
    <r>
      <t>(nj-1)sj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</si>
  <si>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1/(nj-1)</t>
    <phoneticPr fontId="1"/>
  </si>
  <si>
    <t>M=</t>
    <phoneticPr fontId="1"/>
  </si>
  <si>
    <t>C=</t>
    <phoneticPr fontId="1"/>
  </si>
  <si>
    <t>B=</t>
    <phoneticPr fontId="1"/>
  </si>
  <si>
    <r>
      <t>χ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(0.05, 2)=</t>
    </r>
    <phoneticPr fontId="1"/>
  </si>
  <si>
    <r>
      <t>n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</si>
  <si>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phoneticPr fontId="1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</si>
  <si>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phoneticPr fontId="1"/>
  </si>
  <si>
    <t>合計</t>
  </si>
  <si>
    <t>変動要因</t>
  </si>
  <si>
    <t>変動</t>
  </si>
  <si>
    <t>P-値</t>
  </si>
  <si>
    <t>F 境界値</t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</si>
  <si>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T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</si>
  <si>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</si>
  <si>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phoneticPr fontId="1"/>
  </si>
  <si>
    <t>全体偏差平方（全平均と個々）</t>
    <rPh sb="0" eb="1">
      <t>ゼン</t>
    </rPh>
    <rPh sb="1" eb="2">
      <t>タイ</t>
    </rPh>
    <rPh sb="2" eb="4">
      <t>ヘンサ</t>
    </rPh>
    <rPh sb="4" eb="6">
      <t>ヘイホウ</t>
    </rPh>
    <rPh sb="7" eb="8">
      <t>ゼン</t>
    </rPh>
    <rPh sb="8" eb="10">
      <t>ヘイキン</t>
    </rPh>
    <rPh sb="11" eb="13">
      <t>ココ</t>
    </rPh>
    <phoneticPr fontId="1"/>
  </si>
  <si>
    <t>誤差偏差平方（要因平均と個々）</t>
    <rPh sb="0" eb="2">
      <t>ゴサ</t>
    </rPh>
    <rPh sb="2" eb="4">
      <t>ヘンサ</t>
    </rPh>
    <rPh sb="4" eb="6">
      <t>ヘイホウ</t>
    </rPh>
    <rPh sb="7" eb="9">
      <t>ヨウイン</t>
    </rPh>
    <rPh sb="9" eb="11">
      <t>ヘイキン</t>
    </rPh>
    <rPh sb="12" eb="14">
      <t>ココ</t>
    </rPh>
    <phoneticPr fontId="1"/>
  </si>
  <si>
    <t>要因偏差平方（全体と要因平均）</t>
    <rPh sb="0" eb="2">
      <t>ヨウイン</t>
    </rPh>
    <rPh sb="2" eb="4">
      <t>ヘンサ</t>
    </rPh>
    <rPh sb="4" eb="6">
      <t>ヘイホウ</t>
    </rPh>
    <rPh sb="7" eb="8">
      <t>ゼン</t>
    </rPh>
    <rPh sb="8" eb="9">
      <t>タイ</t>
    </rPh>
    <rPh sb="10" eb="12">
      <t>ヨウイン</t>
    </rPh>
    <rPh sb="12" eb="14">
      <t>ヘイキン</t>
    </rPh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</si>
  <si>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</si>
  <si>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</si>
  <si>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=V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/V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phoneticPr fontId="1"/>
  </si>
  <si>
    <r>
      <t>F(0.05, f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, f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)</t>
    </r>
    <phoneticPr fontId="1"/>
  </si>
  <si>
    <t>平均値の差</t>
    <rPh sb="0" eb="3">
      <t>ヘイキンチ</t>
    </rPh>
    <rPh sb="4" eb="5">
      <t>サ</t>
    </rPh>
    <phoneticPr fontId="1"/>
  </si>
  <si>
    <r>
      <t>q (0.05, a</t>
    </r>
    <r>
      <rPr>
        <sz val="11"/>
        <color theme="1"/>
        <rFont val="ＭＳ Ｐゴシック"/>
        <family val="3"/>
        <charset val="128"/>
        <scheme val="minor"/>
      </rPr>
      <t>, f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)</t>
    </r>
    <phoneticPr fontId="1"/>
  </si>
  <si>
    <t>n'</t>
    <phoneticPr fontId="1"/>
  </si>
  <si>
    <t>HSD(0.05)</t>
    <phoneticPr fontId="1"/>
  </si>
  <si>
    <t>合計</t>
    <rPh sb="0" eb="2">
      <t>ゴウケイ</t>
    </rPh>
    <phoneticPr fontId="1"/>
  </si>
  <si>
    <t>(nj-1)</t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</si>
  <si>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</si>
  <si>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r>
      <t>(nj-1)ln(sj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)</t>
    </r>
    <phoneticPr fontId="1"/>
  </si>
  <si>
    <r>
      <t>ln(sj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)</t>
    </r>
    <phoneticPr fontId="1"/>
  </si>
  <si>
    <t>朝食にかける時間(分)</t>
    <rPh sb="0" eb="2">
      <t>チョウショク</t>
    </rPh>
    <rPh sb="6" eb="8">
      <t>ジカン</t>
    </rPh>
    <phoneticPr fontId="1"/>
  </si>
  <si>
    <t>飲料の本数(本)</t>
    <rPh sb="0" eb="2">
      <t>インリョウ</t>
    </rPh>
    <rPh sb="3" eb="5">
      <t>ホンスウ</t>
    </rPh>
    <phoneticPr fontId="1"/>
  </si>
  <si>
    <t>区分</t>
    <rPh sb="0" eb="2">
      <t>クブン</t>
    </rPh>
    <phoneticPr fontId="1"/>
  </si>
  <si>
    <t>本数</t>
    <rPh sb="0" eb="1">
      <t>ホン</t>
    </rPh>
    <rPh sb="1" eb="2">
      <t>スウ</t>
    </rPh>
    <phoneticPr fontId="1"/>
  </si>
  <si>
    <t>順位</t>
    <rPh sb="0" eb="2">
      <t>ジュンイ</t>
    </rPh>
    <phoneticPr fontId="1"/>
  </si>
  <si>
    <t>順位和</t>
    <rPh sb="0" eb="2">
      <t>ジュンイ</t>
    </rPh>
    <rPh sb="2" eb="3">
      <t>ワ</t>
    </rPh>
    <phoneticPr fontId="1"/>
  </si>
  <si>
    <t>順位和2乗</t>
    <rPh sb="0" eb="2">
      <t>ジュンイ</t>
    </rPh>
    <rPh sb="2" eb="3">
      <t>ワ</t>
    </rPh>
    <rPh sb="4" eb="5">
      <t>ジョウ</t>
    </rPh>
    <phoneticPr fontId="1"/>
  </si>
  <si>
    <t>H=</t>
    <phoneticPr fontId="1"/>
  </si>
  <si>
    <t>補正C=</t>
    <rPh sb="0" eb="2">
      <t>ホセイ</t>
    </rPh>
    <phoneticPr fontId="1"/>
  </si>
  <si>
    <t>修正H=</t>
    <rPh sb="0" eb="2">
      <t>シュウセイ</t>
    </rPh>
    <phoneticPr fontId="1"/>
  </si>
  <si>
    <r>
      <t>χ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(0.05, 2)=</t>
    </r>
    <phoneticPr fontId="1"/>
  </si>
  <si>
    <t>U=</t>
    <phoneticPr fontId="1"/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</si>
  <si>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=U(n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, n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, 0.05)=</t>
    </r>
    <phoneticPr fontId="1"/>
  </si>
  <si>
    <t>やせ＞標準の数</t>
    <rPh sb="3" eb="5">
      <t>ヒョウジュン</t>
    </rPh>
    <rPh sb="6" eb="7">
      <t>カズ</t>
    </rPh>
    <phoneticPr fontId="1"/>
  </si>
  <si>
    <t>やせ＞肥満の数</t>
    <rPh sb="3" eb="5">
      <t>ヒマン</t>
    </rPh>
    <rPh sb="6" eb="7">
      <t>カズ</t>
    </rPh>
    <phoneticPr fontId="1"/>
  </si>
  <si>
    <t>標準＞肥満の数</t>
    <rPh sb="0" eb="2">
      <t>ヒョウジュン</t>
    </rPh>
    <rPh sb="3" eb="5">
      <t>ヒマン</t>
    </rPh>
    <rPh sb="6" eb="7">
      <t>カズ</t>
    </rPh>
    <phoneticPr fontId="1"/>
  </si>
  <si>
    <t>マン・ホイットニー検定による多重比較</t>
    <rPh sb="9" eb="11">
      <t>ケンテイ</t>
    </rPh>
    <rPh sb="14" eb="16">
      <t>タジュウ</t>
    </rPh>
    <rPh sb="16" eb="18">
      <t>ヒカク</t>
    </rPh>
    <phoneticPr fontId="1"/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</si>
  <si>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=U(n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, n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, 0.05)=5</t>
    </r>
    <phoneticPr fontId="1"/>
  </si>
  <si>
    <r>
      <t>U≦U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なので、有意差あり</t>
    </r>
    <rPh sb="8" eb="11">
      <t>ユウイサ</t>
    </rPh>
    <phoneticPr fontId="1"/>
  </si>
  <si>
    <r>
      <t>U＞U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なので、有意差なし</t>
    </r>
    <rPh sb="8" eb="11">
      <t>ユウイサ</t>
    </rPh>
    <phoneticPr fontId="1"/>
  </si>
  <si>
    <t>平均</t>
    <rPh sb="0" eb="2">
      <t>ヘイキン</t>
    </rPh>
    <phoneticPr fontId="1"/>
  </si>
  <si>
    <t>a=</t>
    <phoneticPr fontId="1"/>
  </si>
  <si>
    <t>b=</t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</si>
  <si>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=</t>
    </r>
    <phoneticPr fontId="1"/>
  </si>
  <si>
    <r>
      <t>表よりq (0.05, b, f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</si>
  <si>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t>平均値</t>
    <rPh sb="0" eb="3">
      <t>ヘイキンチ</t>
    </rPh>
    <phoneticPr fontId="1"/>
  </si>
  <si>
    <t>S=</t>
    <phoneticPr fontId="1"/>
  </si>
  <si>
    <t>平均値の差の絶対値がHSD(0.05)=7.87以上に有意差あり</t>
    <rPh sb="0" eb="3">
      <t>ヘイキンチ</t>
    </rPh>
    <rPh sb="4" eb="5">
      <t>サ</t>
    </rPh>
    <rPh sb="6" eb="9">
      <t>ゼッタイチ</t>
    </rPh>
    <rPh sb="24" eb="26">
      <t>イジョウ</t>
    </rPh>
    <rPh sb="27" eb="30">
      <t>ユウイサ</t>
    </rPh>
    <phoneticPr fontId="1"/>
  </si>
  <si>
    <t>抹茶－パイン</t>
    <rPh sb="0" eb="2">
      <t>マッチャ</t>
    </rPh>
    <phoneticPr fontId="1"/>
  </si>
  <si>
    <t>符号検定</t>
    <rPh sb="0" eb="2">
      <t>フゴウ</t>
    </rPh>
    <rPh sb="2" eb="4">
      <t>ケンテイ</t>
    </rPh>
    <phoneticPr fontId="1"/>
  </si>
  <si>
    <t>符号の少ない数</t>
    <rPh sb="0" eb="2">
      <t>フゴウ</t>
    </rPh>
    <rPh sb="3" eb="4">
      <t>スク</t>
    </rPh>
    <rPh sb="6" eb="7">
      <t>カズ</t>
    </rPh>
    <phoneticPr fontId="1"/>
  </si>
  <si>
    <t>ブルーベリー</t>
    <phoneticPr fontId="1"/>
  </si>
  <si>
    <t>抹茶－ブルーベリー</t>
    <rPh sb="0" eb="2">
      <t>マッチャ</t>
    </rPh>
    <phoneticPr fontId="1"/>
  </si>
  <si>
    <t>パイン－ブルーベリー</t>
    <phoneticPr fontId="1"/>
  </si>
  <si>
    <t>交互作用</t>
  </si>
  <si>
    <t>被験者計</t>
    <rPh sb="0" eb="3">
      <t>ヒケンシャ</t>
    </rPh>
    <rPh sb="3" eb="4">
      <t>ケイ</t>
    </rPh>
    <phoneticPr fontId="1"/>
  </si>
  <si>
    <t>要因A計</t>
    <rPh sb="0" eb="2">
      <t>ヨウイン</t>
    </rPh>
    <rPh sb="3" eb="4">
      <t>ケイ</t>
    </rPh>
    <phoneticPr fontId="1"/>
  </si>
  <si>
    <t>要因B計</t>
    <rPh sb="0" eb="2">
      <t>ヨウイン</t>
    </rPh>
    <rPh sb="3" eb="4">
      <t>ケイ</t>
    </rPh>
    <phoneticPr fontId="1"/>
  </si>
  <si>
    <t>CT</t>
    <phoneticPr fontId="1"/>
  </si>
  <si>
    <t>被験者計2乗</t>
    <rPh sb="0" eb="3">
      <t>ヒケンシャ</t>
    </rPh>
    <rPh sb="3" eb="4">
      <t>ケイ</t>
    </rPh>
    <rPh sb="5" eb="6">
      <t>ジョウ</t>
    </rPh>
    <phoneticPr fontId="1"/>
  </si>
  <si>
    <t>誤差A</t>
    <rPh sb="0" eb="2">
      <t>ゴサ</t>
    </rPh>
    <phoneticPr fontId="1"/>
  </si>
  <si>
    <t>誤差B・A*B</t>
    <rPh sb="0" eb="2">
      <t>ゴサ</t>
    </rPh>
    <phoneticPr fontId="1"/>
  </si>
  <si>
    <t>A</t>
    <phoneticPr fontId="1"/>
  </si>
  <si>
    <t>B</t>
    <phoneticPr fontId="1"/>
  </si>
  <si>
    <t>平均平方</t>
    <rPh sb="0" eb="2">
      <t>ヘイキン</t>
    </rPh>
    <rPh sb="2" eb="4">
      <t>ヘイホウ</t>
    </rPh>
    <phoneticPr fontId="1"/>
  </si>
  <si>
    <t>分散比</t>
    <rPh sb="0" eb="2">
      <t>ブンサン</t>
    </rPh>
    <rPh sb="2" eb="3">
      <t>ヒ</t>
    </rPh>
    <phoneticPr fontId="1"/>
  </si>
  <si>
    <t>分散分析表改定</t>
    <rPh sb="5" eb="7">
      <t>カイテイ</t>
    </rPh>
    <phoneticPr fontId="1"/>
  </si>
  <si>
    <t>あんぱん・お茶計</t>
    <rPh sb="7" eb="8">
      <t>ケイ</t>
    </rPh>
    <phoneticPr fontId="1"/>
  </si>
  <si>
    <t>おにぎり・お茶計</t>
    <rPh sb="7" eb="8">
      <t>ケイ</t>
    </rPh>
    <phoneticPr fontId="1"/>
  </si>
  <si>
    <t>あんぱん・お茶計2乗</t>
    <rPh sb="7" eb="8">
      <t>ケイ</t>
    </rPh>
    <rPh sb="9" eb="10">
      <t>ジョウ</t>
    </rPh>
    <phoneticPr fontId="1"/>
  </si>
  <si>
    <t>おにぎり・お茶計2乗</t>
    <rPh sb="7" eb="8">
      <t>ケイ</t>
    </rPh>
    <rPh sb="9" eb="10">
      <t>ジョウ</t>
    </rPh>
    <phoneticPr fontId="1"/>
  </si>
  <si>
    <t>あんぱん・お茶</t>
    <phoneticPr fontId="1"/>
  </si>
  <si>
    <t>おにぎり・お茶</t>
    <phoneticPr fontId="1"/>
  </si>
  <si>
    <r>
      <t>CT</t>
    </r>
    <r>
      <rPr>
        <vertAlign val="subscript"/>
        <sz val="11"/>
        <color theme="1"/>
        <rFont val="ＭＳ Ｐゴシック"/>
        <family val="3"/>
        <charset val="128"/>
        <scheme val="minor"/>
      </rPr>
      <t>Ai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</si>
  <si>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BAi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</si>
  <si>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BAi</t>
    </r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</si>
  <si>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BAi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</si>
  <si>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BAi</t>
    </r>
    <phoneticPr fontId="1"/>
  </si>
  <si>
    <t>F</t>
    <phoneticPr fontId="1"/>
  </si>
  <si>
    <t>あんぱん・お茶</t>
    <phoneticPr fontId="1"/>
  </si>
  <si>
    <t>おにぎり・お茶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</si>
  <si>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</si>
  <si>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</si>
  <si>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</si>
  <si>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</si>
  <si>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</si>
  <si>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</si>
  <si>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</si>
  <si>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被験者</t>
    <rPh sb="0" eb="3">
      <t>ヒケンシャ</t>
    </rPh>
    <phoneticPr fontId="1"/>
  </si>
  <si>
    <t>要因A</t>
    <rPh sb="0" eb="2">
      <t>ヨウイン</t>
    </rPh>
    <phoneticPr fontId="1"/>
  </si>
  <si>
    <t>要因B</t>
    <rPh sb="0" eb="2">
      <t>ヨウイン</t>
    </rPh>
    <phoneticPr fontId="1"/>
  </si>
  <si>
    <t>誤差B</t>
    <rPh sb="0" eb="2">
      <t>ゴサ</t>
    </rPh>
    <phoneticPr fontId="1"/>
  </si>
  <si>
    <t>誤差A*B</t>
    <rPh sb="0" eb="2">
      <t>ゴサ</t>
    </rPh>
    <phoneticPr fontId="1"/>
  </si>
  <si>
    <t>要因B計2乗</t>
    <rPh sb="0" eb="2">
      <t>ヨウイン</t>
    </rPh>
    <rPh sb="3" eb="4">
      <t>ケイ</t>
    </rPh>
    <rPh sb="5" eb="6">
      <t>ジョウ</t>
    </rPh>
    <phoneticPr fontId="1"/>
  </si>
  <si>
    <t>米飯計</t>
    <rPh sb="0" eb="2">
      <t>ベイハン</t>
    </rPh>
    <rPh sb="2" eb="3">
      <t>ケイ</t>
    </rPh>
    <phoneticPr fontId="1"/>
  </si>
  <si>
    <t>米飯計2乗</t>
    <rPh sb="0" eb="2">
      <t>ベイハン</t>
    </rPh>
    <rPh sb="2" eb="3">
      <t>ケイ</t>
    </rPh>
    <rPh sb="4" eb="5">
      <t>ジョウ</t>
    </rPh>
    <phoneticPr fontId="1"/>
  </si>
  <si>
    <t>りんご計</t>
    <rPh sb="3" eb="4">
      <t>ケイ</t>
    </rPh>
    <phoneticPr fontId="1"/>
  </si>
  <si>
    <t>りんご計2乗</t>
    <rPh sb="3" eb="4">
      <t>ケイ</t>
    </rPh>
    <rPh sb="5" eb="6">
      <t>ジョウ</t>
    </rPh>
    <phoneticPr fontId="1"/>
  </si>
  <si>
    <r>
      <t>CT</t>
    </r>
    <r>
      <rPr>
        <vertAlign val="subscript"/>
        <sz val="11"/>
        <color theme="1"/>
        <rFont val="ＭＳ Ｐゴシック"/>
        <family val="3"/>
        <charset val="128"/>
        <scheme val="minor"/>
      </rPr>
      <t>Bj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</si>
  <si>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ABj</t>
    </r>
    <phoneticPr fontId="1"/>
  </si>
  <si>
    <t>米飯・りんご2乗計</t>
    <rPh sb="0" eb="2">
      <t>ベイハン</t>
    </rPh>
    <rPh sb="7" eb="8">
      <t>ジョウ</t>
    </rPh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</si>
  <si>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ABj</t>
    </r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</si>
  <si>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ABj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</si>
  <si>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ABj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</si>
  <si>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EA*B</t>
    </r>
    <r>
      <rPr>
        <sz val="11"/>
        <color theme="1"/>
        <rFont val="ＭＳ Ｐゴシック"/>
        <family val="3"/>
        <charset val="128"/>
        <scheme val="minor"/>
      </rPr>
      <t>=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</si>
  <si>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EA</t>
    </r>
    <r>
      <rPr>
        <sz val="11"/>
        <color theme="1"/>
        <rFont val="ＭＳ Ｐゴシック"/>
        <family val="3"/>
        <charset val="128"/>
        <scheme val="minor"/>
      </rPr>
      <t>=</t>
    </r>
    <phoneticPr fontId="1"/>
  </si>
  <si>
    <t>q'=</t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</si>
  <si>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EA</t>
    </r>
    <r>
      <rPr>
        <sz val="11"/>
        <color theme="1"/>
        <rFont val="ＭＳ Ｐゴシック"/>
        <family val="3"/>
        <charset val="128"/>
        <scheme val="minor"/>
      </rPr>
      <t>'</t>
    </r>
    <phoneticPr fontId="1"/>
  </si>
  <si>
    <t>米飯</t>
    <phoneticPr fontId="1"/>
  </si>
  <si>
    <t>りんご</t>
    <phoneticPr fontId="1"/>
  </si>
  <si>
    <r>
      <t>V</t>
    </r>
    <r>
      <rPr>
        <vertAlign val="subscript"/>
        <sz val="11"/>
        <color theme="1"/>
        <rFont val="ＭＳ Ｐゴシック"/>
        <family val="3"/>
        <charset val="128"/>
        <scheme val="minor"/>
      </rPr>
      <t>EB</t>
    </r>
    <r>
      <rPr>
        <sz val="11"/>
        <color theme="1"/>
        <rFont val="ＭＳ Ｐゴシック"/>
        <family val="3"/>
        <charset val="128"/>
        <scheme val="minor"/>
      </rPr>
      <t>'</t>
    </r>
    <phoneticPr fontId="1"/>
  </si>
  <si>
    <t>米飯</t>
    <rPh sb="0" eb="2">
      <t>ベイハン</t>
    </rPh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</si>
  <si>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EB</t>
    </r>
    <r>
      <rPr>
        <sz val="11"/>
        <color theme="1"/>
        <rFont val="ＭＳ Ｐゴシック"/>
        <family val="3"/>
        <charset val="128"/>
        <scheme val="minor"/>
      </rPr>
      <t>=</t>
    </r>
    <phoneticPr fontId="1"/>
  </si>
  <si>
    <t>差</t>
    <rPh sb="0" eb="1">
      <t>サ</t>
    </rPh>
    <phoneticPr fontId="1"/>
  </si>
  <si>
    <t>個人No</t>
    <rPh sb="0" eb="2">
      <t>コジン</t>
    </rPh>
    <phoneticPr fontId="1"/>
  </si>
  <si>
    <t>測定月</t>
    <rPh sb="0" eb="2">
      <t>ソクテイ</t>
    </rPh>
    <rPh sb="2" eb="3">
      <t>ツキ</t>
    </rPh>
    <phoneticPr fontId="1"/>
  </si>
  <si>
    <t>相関係数ｒ</t>
    <rPh sb="0" eb="2">
      <t>ソウカン</t>
    </rPh>
    <rPh sb="2" eb="4">
      <t>ケイスウ</t>
    </rPh>
    <phoneticPr fontId="8"/>
  </si>
  <si>
    <t>検定統計量ｔ</t>
    <rPh sb="0" eb="2">
      <t>ケンテイ</t>
    </rPh>
    <rPh sb="2" eb="5">
      <t>トウケイリョウ</t>
    </rPh>
    <phoneticPr fontId="8"/>
  </si>
  <si>
    <t>P=</t>
    <phoneticPr fontId="8"/>
  </si>
  <si>
    <r>
      <t>相関係数r</t>
    </r>
    <r>
      <rPr>
        <vertAlign val="subscript"/>
        <sz val="11"/>
        <rFont val="ＭＳ Ｐゴシック"/>
        <family val="3"/>
        <charset val="128"/>
      </rPr>
      <t>A</t>
    </r>
    <rPh sb="0" eb="2">
      <t>ソウカン</t>
    </rPh>
    <rPh sb="2" eb="4">
      <t>ケイスウ</t>
    </rPh>
    <phoneticPr fontId="8"/>
  </si>
  <si>
    <r>
      <t>検定統計量ｔ</t>
    </r>
    <r>
      <rPr>
        <vertAlign val="subscript"/>
        <sz val="11"/>
        <rFont val="ＭＳ Ｐゴシック"/>
        <family val="3"/>
        <charset val="128"/>
      </rPr>
      <t>A</t>
    </r>
    <rPh sb="0" eb="2">
      <t>ケンテイ</t>
    </rPh>
    <rPh sb="2" eb="5">
      <t>トウケイリョウ</t>
    </rPh>
    <phoneticPr fontId="8"/>
  </si>
  <si>
    <r>
      <t>P</t>
    </r>
    <r>
      <rPr>
        <vertAlign val="subscript"/>
        <sz val="11"/>
        <color indexed="8"/>
        <rFont val="ＭＳ Ｐゴシック"/>
        <family val="3"/>
        <charset val="128"/>
      </rPr>
      <t>A</t>
    </r>
    <phoneticPr fontId="8"/>
  </si>
  <si>
    <r>
      <t>相関係数r</t>
    </r>
    <r>
      <rPr>
        <vertAlign val="subscript"/>
        <sz val="11"/>
        <rFont val="ＭＳ Ｐゴシック"/>
        <family val="3"/>
        <charset val="128"/>
      </rPr>
      <t>B</t>
    </r>
    <rPh sb="0" eb="2">
      <t>ソウカン</t>
    </rPh>
    <rPh sb="2" eb="4">
      <t>ケイスウ</t>
    </rPh>
    <phoneticPr fontId="8"/>
  </si>
  <si>
    <r>
      <t>検定統計量ｔ</t>
    </r>
    <r>
      <rPr>
        <vertAlign val="subscript"/>
        <sz val="11"/>
        <rFont val="ＭＳ Ｐゴシック"/>
        <family val="3"/>
        <charset val="128"/>
      </rPr>
      <t>B</t>
    </r>
    <rPh sb="0" eb="2">
      <t>ケンテイ</t>
    </rPh>
    <rPh sb="2" eb="5">
      <t>トウケイリョウ</t>
    </rPh>
    <phoneticPr fontId="8"/>
  </si>
  <si>
    <r>
      <t>P</t>
    </r>
    <r>
      <rPr>
        <vertAlign val="subscript"/>
        <sz val="11"/>
        <color indexed="8"/>
        <rFont val="ＭＳ Ｐゴシック"/>
        <family val="3"/>
        <charset val="128"/>
      </rPr>
      <t>B</t>
    </r>
    <phoneticPr fontId="8"/>
  </si>
  <si>
    <r>
      <t>ｚ</t>
    </r>
    <r>
      <rPr>
        <vertAlign val="subscript"/>
        <sz val="11"/>
        <color indexed="8"/>
        <rFont val="ＭＳ Ｐゴシック"/>
        <family val="3"/>
        <charset val="128"/>
      </rPr>
      <t>A</t>
    </r>
    <r>
      <rPr>
        <sz val="11"/>
        <color indexed="8"/>
        <rFont val="ＭＳ Ｐゴシック"/>
        <family val="3"/>
        <charset val="128"/>
      </rPr>
      <t>'</t>
    </r>
    <phoneticPr fontId="8"/>
  </si>
  <si>
    <r>
      <t>ｚ</t>
    </r>
    <r>
      <rPr>
        <vertAlign val="subscript"/>
        <sz val="11"/>
        <color indexed="8"/>
        <rFont val="ＭＳ Ｐゴシック"/>
        <family val="3"/>
        <charset val="128"/>
      </rPr>
      <t>B</t>
    </r>
    <r>
      <rPr>
        <sz val="11"/>
        <color indexed="8"/>
        <rFont val="ＭＳ Ｐゴシック"/>
        <family val="3"/>
        <charset val="128"/>
      </rPr>
      <t>'</t>
    </r>
    <phoneticPr fontId="8"/>
  </si>
  <si>
    <t>z</t>
    <phoneticPr fontId="8"/>
  </si>
  <si>
    <t>P</t>
    <phoneticPr fontId="8"/>
  </si>
  <si>
    <t>期待値</t>
    <rPh sb="0" eb="3">
      <t>キタイチ</t>
    </rPh>
    <phoneticPr fontId="21"/>
  </si>
  <si>
    <t>調整たんぱく質</t>
    <rPh sb="0" eb="2">
      <t>チョウセイ</t>
    </rPh>
    <rPh sb="6" eb="7">
      <t>シツ</t>
    </rPh>
    <phoneticPr fontId="21"/>
  </si>
  <si>
    <t>平均値</t>
    <rPh sb="0" eb="3">
      <t>ヘイキンチ</t>
    </rPh>
    <phoneticPr fontId="21"/>
  </si>
  <si>
    <t>傾きｂ＝</t>
    <rPh sb="0" eb="1">
      <t>カタム</t>
    </rPh>
    <phoneticPr fontId="21"/>
  </si>
  <si>
    <t>Y-</t>
    <phoneticPr fontId="21"/>
  </si>
  <si>
    <t>Y+</t>
    <phoneticPr fontId="21"/>
  </si>
  <si>
    <t>標準偏差</t>
    <rPh sb="0" eb="2">
      <t>ヒョウジュン</t>
    </rPh>
    <rPh sb="2" eb="4">
      <t>ヘンサ</t>
    </rPh>
    <phoneticPr fontId="21"/>
  </si>
  <si>
    <r>
      <t>ｔ</t>
    </r>
    <r>
      <rPr>
        <vertAlign val="subscript"/>
        <sz val="11"/>
        <color theme="1"/>
        <rFont val="ＭＳ Ｐゴシック"/>
        <family val="3"/>
        <charset val="128"/>
        <scheme val="minor"/>
      </rPr>
      <t>0.05</t>
    </r>
    <r>
      <rPr>
        <sz val="11"/>
        <color theme="1"/>
        <rFont val="ＭＳ Ｐゴシック"/>
        <family val="2"/>
        <charset val="128"/>
        <scheme val="minor"/>
      </rPr>
      <t>(n-2)</t>
    </r>
    <phoneticPr fontId="21"/>
  </si>
  <si>
    <t>残差平方和Se=</t>
    <rPh sb="0" eb="2">
      <t>ザンサ</t>
    </rPh>
    <rPh sb="2" eb="4">
      <t>ヘイホウ</t>
    </rPh>
    <rPh sb="4" eb="5">
      <t>ワ</t>
    </rPh>
    <phoneticPr fontId="1"/>
  </si>
  <si>
    <t>検定統計量t=</t>
    <rPh sb="0" eb="2">
      <t>ケンテイ</t>
    </rPh>
    <rPh sb="2" eb="5">
      <t>トウケイリョウ</t>
    </rPh>
    <phoneticPr fontId="1"/>
  </si>
  <si>
    <t>確率P=</t>
    <rPh sb="0" eb="2">
      <t>カクリツ</t>
    </rPh>
    <phoneticPr fontId="1"/>
  </si>
  <si>
    <t>偏差平方和</t>
    <rPh sb="0" eb="2">
      <t>ヘンサ</t>
    </rPh>
    <rPh sb="2" eb="4">
      <t>ヘイホウ</t>
    </rPh>
    <rPh sb="4" eb="5">
      <t>ワ</t>
    </rPh>
    <phoneticPr fontId="21"/>
  </si>
  <si>
    <t>例題12-2-1</t>
    <rPh sb="0" eb="2">
      <t>レイダイ</t>
    </rPh>
    <phoneticPr fontId="1"/>
  </si>
  <si>
    <r>
      <t>母比率p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＝</t>
    </r>
    <rPh sb="0" eb="1">
      <t>ボ</t>
    </rPh>
    <rPh sb="1" eb="3">
      <t>ヒリツ</t>
    </rPh>
    <phoneticPr fontId="8"/>
  </si>
  <si>
    <t>標本比率p＝</t>
    <rPh sb="0" eb="2">
      <t>ヒョウホン</t>
    </rPh>
    <rPh sb="2" eb="4">
      <t>ヒリツ</t>
    </rPh>
    <phoneticPr fontId="8"/>
  </si>
  <si>
    <t>標本集団の数n＝</t>
    <rPh sb="0" eb="2">
      <t>ヒョウホン</t>
    </rPh>
    <rPh sb="2" eb="4">
      <t>シュウダン</t>
    </rPh>
    <rPh sb="5" eb="6">
      <t>カズ</t>
    </rPh>
    <phoneticPr fontId="8"/>
  </si>
  <si>
    <t>検定統計量z＝</t>
    <rPh sb="0" eb="2">
      <t>ケンテイ</t>
    </rPh>
    <rPh sb="2" eb="4">
      <t>トウケイ</t>
    </rPh>
    <rPh sb="4" eb="5">
      <t>リョウ</t>
    </rPh>
    <phoneticPr fontId="8"/>
  </si>
  <si>
    <t>ｐ値＝</t>
    <rPh sb="1" eb="2">
      <t>アタイ</t>
    </rPh>
    <phoneticPr fontId="8"/>
  </si>
  <si>
    <t>両側検定なので、計算確率を２倍</t>
    <rPh sb="0" eb="2">
      <t>リョウガワ</t>
    </rPh>
    <rPh sb="2" eb="4">
      <t>ケンテイ</t>
    </rPh>
    <rPh sb="8" eb="10">
      <t>ケイサン</t>
    </rPh>
    <rPh sb="10" eb="12">
      <t>カクリツ</t>
    </rPh>
    <rPh sb="14" eb="15">
      <t>バイ</t>
    </rPh>
    <phoneticPr fontId="1"/>
  </si>
  <si>
    <r>
      <t>χ</t>
    </r>
    <r>
      <rPr>
        <vertAlign val="super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値の計算</t>
    </r>
    <rPh sb="2" eb="3">
      <t>アタイ</t>
    </rPh>
    <rPh sb="4" eb="6">
      <t>ケイサン</t>
    </rPh>
    <phoneticPr fontId="8"/>
  </si>
  <si>
    <t>普通</t>
    <rPh sb="0" eb="2">
      <t>フツウ</t>
    </rPh>
    <phoneticPr fontId="8"/>
  </si>
  <si>
    <t>肥満</t>
    <rPh sb="0" eb="2">
      <t>ヒマン</t>
    </rPh>
    <phoneticPr fontId="8"/>
  </si>
  <si>
    <t>計</t>
    <rPh sb="0" eb="1">
      <t>ケイ</t>
    </rPh>
    <phoneticPr fontId="8"/>
  </si>
  <si>
    <t>分割数のカテゴリー</t>
    <rPh sb="0" eb="2">
      <t>ブンカツ</t>
    </rPh>
    <rPh sb="2" eb="3">
      <t>スウ</t>
    </rPh>
    <phoneticPr fontId="8"/>
  </si>
  <si>
    <t>自由度</t>
    <rPh sb="0" eb="3">
      <t>ジユウド</t>
    </rPh>
    <phoneticPr fontId="8"/>
  </si>
  <si>
    <t>ｐ値</t>
    <rPh sb="1" eb="2">
      <t>アタイ</t>
    </rPh>
    <phoneticPr fontId="8"/>
  </si>
  <si>
    <t>やせ</t>
    <phoneticPr fontId="8"/>
  </si>
  <si>
    <r>
      <t>(O-E)</t>
    </r>
    <r>
      <rPr>
        <vertAlign val="super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/E</t>
    </r>
    <phoneticPr fontId="8"/>
  </si>
  <si>
    <t>CHITEST関数によるｐ値</t>
    <rPh sb="7" eb="9">
      <t>カンスウ</t>
    </rPh>
    <rPh sb="13" eb="14">
      <t>アタイ</t>
    </rPh>
    <phoneticPr fontId="1"/>
  </si>
  <si>
    <t>期待度数の計算</t>
    <rPh sb="0" eb="2">
      <t>キタイ</t>
    </rPh>
    <rPh sb="2" eb="4">
      <t>ドスウ</t>
    </rPh>
    <rPh sb="5" eb="7">
      <t>ケイサン</t>
    </rPh>
    <phoneticPr fontId="8"/>
  </si>
  <si>
    <t>毎日食べる</t>
    <rPh sb="0" eb="2">
      <t>マイニチ</t>
    </rPh>
    <rPh sb="2" eb="3">
      <t>タ</t>
    </rPh>
    <phoneticPr fontId="8"/>
  </si>
  <si>
    <t>時々食べる</t>
    <rPh sb="0" eb="2">
      <t>トキドキ</t>
    </rPh>
    <rPh sb="2" eb="3">
      <t>タ</t>
    </rPh>
    <phoneticPr fontId="8"/>
  </si>
  <si>
    <t>ほとんど食べない</t>
    <rPh sb="4" eb="5">
      <t>タ</t>
    </rPh>
    <phoneticPr fontId="8"/>
  </si>
  <si>
    <t>好き</t>
    <rPh sb="0" eb="1">
      <t>ス</t>
    </rPh>
    <phoneticPr fontId="8"/>
  </si>
  <si>
    <t>嫌い</t>
    <rPh sb="0" eb="1">
      <t>キラ</t>
    </rPh>
    <phoneticPr fontId="8"/>
  </si>
  <si>
    <t>最小の期待度数</t>
    <rPh sb="0" eb="2">
      <t>サイショウ</t>
    </rPh>
    <rPh sb="3" eb="5">
      <t>キタイ</t>
    </rPh>
    <rPh sb="5" eb="7">
      <t>ドスウ</t>
    </rPh>
    <phoneticPr fontId="8"/>
  </si>
  <si>
    <t>⇒５未満ならばFisher's Test</t>
    <rPh sb="2" eb="4">
      <t>ミマン</t>
    </rPh>
    <phoneticPr fontId="8"/>
  </si>
  <si>
    <t>ｐ値（両側）</t>
    <rPh sb="1" eb="2">
      <t>アタイ</t>
    </rPh>
    <rPh sb="3" eb="5">
      <t>リョウガワ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</si>
  <si>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</si>
  <si>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</si>
  <si>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</si>
  <si>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</si>
  <si>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ad-bc</t>
    <phoneticPr fontId="8"/>
  </si>
  <si>
    <t>生起確率</t>
    <rPh sb="0" eb="2">
      <t>セイキ</t>
    </rPh>
    <rPh sb="2" eb="4">
      <t>カクリツ</t>
    </rPh>
    <phoneticPr fontId="8"/>
  </si>
  <si>
    <t>極端な場合の生起確率
（|ad-bc|&gt;34）</t>
    <rPh sb="0" eb="2">
      <t>キョクタン</t>
    </rPh>
    <rPh sb="3" eb="5">
      <t>バアイ</t>
    </rPh>
    <rPh sb="6" eb="8">
      <t>セイキ</t>
    </rPh>
    <rPh sb="8" eb="10">
      <t>カクリツ</t>
    </rPh>
    <phoneticPr fontId="8"/>
  </si>
  <si>
    <r>
      <t>p</t>
    </r>
    <r>
      <rPr>
        <vertAlign val="subscript"/>
        <sz val="11"/>
        <color indexed="8"/>
        <rFont val="ＭＳ Ｐゴシック"/>
        <family val="3"/>
        <charset val="128"/>
      </rPr>
      <t>1</t>
    </r>
    <phoneticPr fontId="8"/>
  </si>
  <si>
    <r>
      <t>p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8"/>
  </si>
  <si>
    <t>ｐ</t>
    <phoneticPr fontId="8"/>
  </si>
  <si>
    <t>検定統計量ｚ</t>
    <rPh sb="0" eb="2">
      <t>ケンテイ</t>
    </rPh>
    <rPh sb="2" eb="4">
      <t>トウケイ</t>
    </rPh>
    <rPh sb="4" eb="5">
      <t>リョウ</t>
    </rPh>
    <phoneticPr fontId="8"/>
  </si>
  <si>
    <t>性別によって腹八分目を心がけている人の母比率は有意に異なる</t>
    <rPh sb="0" eb="2">
      <t>セイベツ</t>
    </rPh>
    <rPh sb="17" eb="18">
      <t>ヒト</t>
    </rPh>
    <rPh sb="19" eb="20">
      <t>ボ</t>
    </rPh>
    <rPh sb="20" eb="22">
      <t>ヒリツ</t>
    </rPh>
    <rPh sb="23" eb="25">
      <t>ユウイ</t>
    </rPh>
    <rPh sb="26" eb="27">
      <t>コト</t>
    </rPh>
    <phoneticPr fontId="8"/>
  </si>
  <si>
    <r>
      <t>以下、χ</t>
    </r>
    <r>
      <rPr>
        <b/>
        <vertAlign val="superscript"/>
        <sz val="11"/>
        <color indexed="10"/>
        <rFont val="ＭＳ Ｐゴシック"/>
        <family val="3"/>
        <charset val="128"/>
      </rPr>
      <t>2</t>
    </r>
    <r>
      <rPr>
        <b/>
        <sz val="11"/>
        <color indexed="10"/>
        <rFont val="ＭＳ Ｐゴシック"/>
        <family val="3"/>
        <charset val="128"/>
      </rPr>
      <t>検定による計算結果</t>
    </r>
    <rPh sb="0" eb="2">
      <t>イカ</t>
    </rPh>
    <rPh sb="5" eb="7">
      <t>ケンテイ</t>
    </rPh>
    <rPh sb="10" eb="12">
      <t>ケイサン</t>
    </rPh>
    <rPh sb="12" eb="14">
      <t>ケッカ</t>
    </rPh>
    <phoneticPr fontId="8"/>
  </si>
  <si>
    <t>男性</t>
    <rPh sb="0" eb="2">
      <t>ダンセイ</t>
    </rPh>
    <phoneticPr fontId="8"/>
  </si>
  <si>
    <t>女性</t>
    <rPh sb="0" eb="2">
      <t>ジョセイ</t>
    </rPh>
    <phoneticPr fontId="8"/>
  </si>
  <si>
    <t>行合計</t>
    <rPh sb="0" eb="1">
      <t>ギョウ</t>
    </rPh>
    <rPh sb="1" eb="3">
      <t>ゴウケイ</t>
    </rPh>
    <phoneticPr fontId="8"/>
  </si>
  <si>
    <t>腹八分目を心がけている</t>
    <rPh sb="0" eb="3">
      <t>ハラハチブ</t>
    </rPh>
    <rPh sb="3" eb="4">
      <t>メ</t>
    </rPh>
    <rPh sb="5" eb="6">
      <t>ココロ</t>
    </rPh>
    <phoneticPr fontId="8"/>
  </si>
  <si>
    <t>腹八分目を心がけていない</t>
    <rPh sb="0" eb="3">
      <t>ハラハチブ</t>
    </rPh>
    <rPh sb="3" eb="4">
      <t>メ</t>
    </rPh>
    <rPh sb="5" eb="6">
      <t>ココロ</t>
    </rPh>
    <phoneticPr fontId="8"/>
  </si>
  <si>
    <t>＜0.05だから</t>
    <phoneticPr fontId="8"/>
  </si>
  <si>
    <t>φ</t>
    <phoneticPr fontId="8"/>
  </si>
  <si>
    <t>Q係数</t>
    <rPh sb="1" eb="3">
      <t>ケイスウ</t>
    </rPh>
    <phoneticPr fontId="8"/>
  </si>
  <si>
    <t>Aを選択する
確率：p</t>
    <rPh sb="2" eb="4">
      <t>センタク</t>
    </rPh>
    <rPh sb="7" eb="9">
      <t>カクリツ</t>
    </rPh>
    <phoneticPr fontId="8"/>
  </si>
  <si>
    <t>Aを選択する
人数：x人</t>
    <rPh sb="2" eb="4">
      <t>センタク</t>
    </rPh>
    <rPh sb="7" eb="9">
      <t>ニンズウ</t>
    </rPh>
    <rPh sb="11" eb="12">
      <t>ニン</t>
    </rPh>
    <phoneticPr fontId="8"/>
  </si>
  <si>
    <t>n人のうちAがx人選択される確率</t>
    <rPh sb="1" eb="2">
      <t>ニン</t>
    </rPh>
    <rPh sb="8" eb="9">
      <t>ニン</t>
    </rPh>
    <rPh sb="9" eb="11">
      <t>センタク</t>
    </rPh>
    <rPh sb="14" eb="16">
      <t>カクリツ</t>
    </rPh>
    <phoneticPr fontId="8"/>
  </si>
  <si>
    <r>
      <t xml:space="preserve">Aがx人より多く選択される
</t>
    </r>
    <r>
      <rPr>
        <sz val="11"/>
        <color theme="1"/>
        <rFont val="ＭＳ Ｐゴシック"/>
        <family val="2"/>
        <charset val="128"/>
        <scheme val="minor"/>
      </rPr>
      <t>累積確率</t>
    </r>
    <rPh sb="3" eb="4">
      <t>ニン</t>
    </rPh>
    <rPh sb="6" eb="7">
      <t>オオ</t>
    </rPh>
    <rPh sb="8" eb="10">
      <t>センタク</t>
    </rPh>
    <rPh sb="14" eb="16">
      <t>ルイセキ</t>
    </rPh>
    <rPh sb="16" eb="18">
      <t>カクリツ</t>
    </rPh>
    <phoneticPr fontId="8"/>
  </si>
  <si>
    <r>
      <t>Aがx人</t>
    </r>
    <r>
      <rPr>
        <sz val="11"/>
        <color theme="1"/>
        <rFont val="ＭＳ Ｐゴシック"/>
        <family val="2"/>
        <charset val="128"/>
        <scheme val="minor"/>
      </rPr>
      <t>以上選択される
累積確率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ニン</t>
    </rPh>
    <rPh sb="4" eb="6">
      <t>イジョウ</t>
    </rPh>
    <rPh sb="6" eb="8">
      <t>センタク</t>
    </rPh>
    <rPh sb="12" eb="14">
      <t>ルイセキ</t>
    </rPh>
    <rPh sb="14" eb="16">
      <t>カクリツ</t>
    </rPh>
    <phoneticPr fontId="8"/>
  </si>
  <si>
    <t>算術平均</t>
    <rPh sb="0" eb="2">
      <t>サンジュツ</t>
    </rPh>
    <rPh sb="2" eb="4">
      <t>ヘイキン</t>
    </rPh>
    <phoneticPr fontId="1"/>
  </si>
  <si>
    <t>中央値</t>
    <rPh sb="0" eb="2">
      <t>チュウオウ</t>
    </rPh>
    <rPh sb="2" eb="3">
      <t>チ</t>
    </rPh>
    <phoneticPr fontId="1"/>
  </si>
  <si>
    <t>ｎ=666（複数回答可）</t>
    <rPh sb="6" eb="8">
      <t>フクスウ</t>
    </rPh>
    <rPh sb="8" eb="10">
      <t>カイトウ</t>
    </rPh>
    <rPh sb="10" eb="11">
      <t>カ</t>
    </rPh>
    <phoneticPr fontId="1"/>
  </si>
  <si>
    <t>人数</t>
    <rPh sb="0" eb="2">
      <t>ニンズウ</t>
    </rPh>
    <phoneticPr fontId="1"/>
  </si>
  <si>
    <t>％</t>
    <phoneticPr fontId="1"/>
  </si>
  <si>
    <t>①牛乳だけ</t>
    <rPh sb="1" eb="3">
      <t>ギュウニュウ</t>
    </rPh>
    <phoneticPr fontId="1"/>
  </si>
  <si>
    <t>②ご飯・パンの主食だけ</t>
    <rPh sb="2" eb="3">
      <t>ハン</t>
    </rPh>
    <rPh sb="7" eb="9">
      <t>シュショク</t>
    </rPh>
    <phoneticPr fontId="1"/>
  </si>
  <si>
    <t>③おかずだけ</t>
    <phoneticPr fontId="1"/>
  </si>
  <si>
    <t>④ご飯・パンなどの主食と牛乳</t>
    <rPh sb="2" eb="3">
      <t>ハン</t>
    </rPh>
    <rPh sb="9" eb="11">
      <t>シュショク</t>
    </rPh>
    <rPh sb="12" eb="14">
      <t>ギュウニュウ</t>
    </rPh>
    <phoneticPr fontId="1"/>
  </si>
  <si>
    <t>⑤ご飯・パンなどの主食とおかず</t>
    <rPh sb="2" eb="3">
      <t>ハン</t>
    </rPh>
    <rPh sb="9" eb="11">
      <t>シュショク</t>
    </rPh>
    <phoneticPr fontId="1"/>
  </si>
  <si>
    <t>⑥ご飯・パンなどの主食とおかず，牛乳</t>
    <rPh sb="2" eb="3">
      <t>ハン</t>
    </rPh>
    <rPh sb="9" eb="11">
      <t>シュショク</t>
    </rPh>
    <rPh sb="16" eb="18">
      <t>ギュウニュウ</t>
    </rPh>
    <phoneticPr fontId="1"/>
  </si>
  <si>
    <t>⑦ご飯・パンなどの主食とおかず，果物</t>
    <rPh sb="2" eb="3">
      <t>ハン</t>
    </rPh>
    <rPh sb="9" eb="11">
      <t>シュショク</t>
    </rPh>
    <rPh sb="16" eb="18">
      <t>クダモノ</t>
    </rPh>
    <phoneticPr fontId="1"/>
  </si>
  <si>
    <t>⑧ご飯・パンなどの主食とおかず，牛乳，果物</t>
    <rPh sb="2" eb="3">
      <t>ハン</t>
    </rPh>
    <rPh sb="9" eb="11">
      <t>シュショク</t>
    </rPh>
    <rPh sb="16" eb="18">
      <t>ギュウニュウ</t>
    </rPh>
    <rPh sb="19" eb="21">
      <t>クダモノ</t>
    </rPh>
    <phoneticPr fontId="1"/>
  </si>
  <si>
    <t>Ａ</t>
    <phoneticPr fontId="1"/>
  </si>
  <si>
    <t>Ｂ</t>
    <phoneticPr fontId="1"/>
  </si>
  <si>
    <t>No</t>
    <phoneticPr fontId="1"/>
  </si>
  <si>
    <t>レンジ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</si>
  <si>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</si>
  <si>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</si>
  <si>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</si>
  <si>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</si>
  <si>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偏差</t>
    <rPh sb="0" eb="2">
      <t>ヘンサ</t>
    </rPh>
    <phoneticPr fontId="1"/>
  </si>
  <si>
    <t>偏差の2乗</t>
    <rPh sb="0" eb="2">
      <t>ヘンサ</t>
    </rPh>
    <rPh sb="4" eb="5">
      <t>ジョウ</t>
    </rPh>
    <phoneticPr fontId="1"/>
  </si>
  <si>
    <t>母分散</t>
    <rPh sb="0" eb="1">
      <t>ボ</t>
    </rPh>
    <rPh sb="1" eb="3">
      <t>ブンサン</t>
    </rPh>
    <phoneticPr fontId="1"/>
  </si>
  <si>
    <t>母標準偏差</t>
    <rPh sb="0" eb="1">
      <t>ボ</t>
    </rPh>
    <rPh sb="1" eb="3">
      <t>ヒョウジュン</t>
    </rPh>
    <rPh sb="3" eb="5">
      <t>ヘンサ</t>
    </rPh>
    <phoneticPr fontId="1"/>
  </si>
  <si>
    <t>変動係数</t>
    <rPh sb="0" eb="2">
      <t>ヘンドウ</t>
    </rPh>
    <rPh sb="2" eb="4">
      <t>ケイスウ</t>
    </rPh>
    <phoneticPr fontId="1"/>
  </si>
  <si>
    <t>変動係数(％)</t>
    <rPh sb="0" eb="2">
      <t>ヘンドウ</t>
    </rPh>
    <rPh sb="2" eb="4">
      <t>ケイスウ</t>
    </rPh>
    <phoneticPr fontId="1"/>
  </si>
  <si>
    <t>ｎ=9</t>
    <phoneticPr fontId="1"/>
  </si>
  <si>
    <t>比率(％)</t>
    <rPh sb="0" eb="2">
      <t>ヒリツ</t>
    </rPh>
    <phoneticPr fontId="1"/>
  </si>
  <si>
    <t>エネルギー換算(kcal)</t>
    <rPh sb="5" eb="7">
      <t>カンサン</t>
    </rPh>
    <phoneticPr fontId="1"/>
  </si>
  <si>
    <t>5月</t>
    <rPh sb="1" eb="2">
      <t>ガツ</t>
    </rPh>
    <phoneticPr fontId="8"/>
  </si>
  <si>
    <t>算術平均</t>
    <rPh sb="0" eb="2">
      <t>サンジュツ</t>
    </rPh>
    <rPh sb="2" eb="4">
      <t>ヘイキン</t>
    </rPh>
    <phoneticPr fontId="8"/>
  </si>
  <si>
    <t>標準偏差</t>
    <rPh sb="0" eb="2">
      <t>ヒョウジュン</t>
    </rPh>
    <rPh sb="2" eb="4">
      <t>ヘンサ</t>
    </rPh>
    <phoneticPr fontId="8"/>
  </si>
  <si>
    <t>最大値</t>
    <rPh sb="0" eb="3">
      <t>サイダイチ</t>
    </rPh>
    <phoneticPr fontId="8"/>
  </si>
  <si>
    <t>最小値</t>
    <rPh sb="0" eb="3">
      <t>サイショウチ</t>
    </rPh>
    <phoneticPr fontId="8"/>
  </si>
  <si>
    <t>中央値</t>
    <rPh sb="0" eb="2">
      <t>チュウオウ</t>
    </rPh>
    <rPh sb="2" eb="3">
      <t>チ</t>
    </rPh>
    <phoneticPr fontId="8"/>
  </si>
  <si>
    <t>変動係数</t>
    <rPh sb="0" eb="2">
      <t>ヘンドウ</t>
    </rPh>
    <rPh sb="2" eb="4">
      <t>ケイスウ</t>
    </rPh>
    <phoneticPr fontId="8"/>
  </si>
  <si>
    <t>7月</t>
    <rPh sb="1" eb="2">
      <t>ガツ</t>
    </rPh>
    <phoneticPr fontId="8"/>
  </si>
  <si>
    <t>10月</t>
    <rPh sb="2" eb="3">
      <t>ガツ</t>
    </rPh>
    <phoneticPr fontId="8"/>
  </si>
  <si>
    <t>12月</t>
    <rPh sb="2" eb="3">
      <t>ガツ</t>
    </rPh>
    <phoneticPr fontId="8"/>
  </si>
  <si>
    <t>レンジ</t>
    <phoneticPr fontId="8"/>
  </si>
  <si>
    <t>レンジ</t>
    <phoneticPr fontId="8"/>
  </si>
  <si>
    <t>レンジ</t>
    <phoneticPr fontId="8"/>
  </si>
  <si>
    <t>表2-1</t>
    <rPh sb="0" eb="1">
      <t>ヒョウ</t>
    </rPh>
    <phoneticPr fontId="1"/>
  </si>
  <si>
    <t>平均量(g)</t>
    <rPh sb="0" eb="2">
      <t>ヘイキン</t>
    </rPh>
    <rPh sb="2" eb="3">
      <t>リョウ</t>
    </rPh>
    <phoneticPr fontId="1"/>
  </si>
  <si>
    <t>エネルギー比(％)</t>
    <rPh sb="5" eb="6">
      <t>ヒ</t>
    </rPh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</si>
  <si>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</si>
  <si>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</si>
  <si>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炭水化物</t>
    <rPh sb="0" eb="4">
      <t>タンスイカブツ</t>
    </rPh>
    <phoneticPr fontId="1"/>
  </si>
  <si>
    <t>表2-2</t>
    <rPh sb="0" eb="1">
      <t>ヒョウ</t>
    </rPh>
    <phoneticPr fontId="1"/>
  </si>
  <si>
    <t>人数（人）</t>
    <rPh sb="0" eb="2">
      <t>ニンズウ</t>
    </rPh>
    <rPh sb="3" eb="4">
      <t>ニン</t>
    </rPh>
    <phoneticPr fontId="1"/>
  </si>
  <si>
    <t>トマト</t>
    <phoneticPr fontId="1"/>
  </si>
  <si>
    <t>じゃがいも</t>
    <phoneticPr fontId="1"/>
  </si>
  <si>
    <t>にんじん</t>
    <phoneticPr fontId="1"/>
  </si>
  <si>
    <t>たまねぎ</t>
    <phoneticPr fontId="1"/>
  </si>
  <si>
    <t>ほうれんそう</t>
    <phoneticPr fontId="1"/>
  </si>
  <si>
    <t>レタス</t>
    <phoneticPr fontId="1"/>
  </si>
  <si>
    <t>きゅうり</t>
    <phoneticPr fontId="1"/>
  </si>
  <si>
    <t>全体</t>
    <rPh sb="0" eb="1">
      <t>ゼン</t>
    </rPh>
    <rPh sb="1" eb="2">
      <t>タイ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</si>
  <si>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</si>
  <si>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</si>
  <si>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表2-3</t>
    <rPh sb="0" eb="1">
      <t>ヒョウ</t>
    </rPh>
    <phoneticPr fontId="1"/>
  </si>
  <si>
    <t>表2-4</t>
    <rPh sb="0" eb="1">
      <t>ヒョウ</t>
    </rPh>
    <phoneticPr fontId="1"/>
  </si>
  <si>
    <t>年齢</t>
    <rPh sb="0" eb="2">
      <t>ネンレイ</t>
    </rPh>
    <phoneticPr fontId="1"/>
  </si>
  <si>
    <t>年齢階級</t>
    <rPh sb="0" eb="2">
      <t>ネンレイ</t>
    </rPh>
    <rPh sb="2" eb="4">
      <t>カイキュウ</t>
    </rPh>
    <phoneticPr fontId="1"/>
  </si>
  <si>
    <t>度数</t>
    <rPh sb="0" eb="2">
      <t>ドスウ</t>
    </rPh>
    <phoneticPr fontId="1"/>
  </si>
  <si>
    <t>10～19</t>
    <phoneticPr fontId="1"/>
  </si>
  <si>
    <t>20～29</t>
    <phoneticPr fontId="1"/>
  </si>
  <si>
    <t>30～39</t>
    <phoneticPr fontId="1"/>
  </si>
  <si>
    <t>40～49</t>
    <phoneticPr fontId="1"/>
  </si>
  <si>
    <t>相対度数</t>
    <rPh sb="0" eb="2">
      <t>ソウタイ</t>
    </rPh>
    <rPh sb="2" eb="4">
      <t>ドスウ</t>
    </rPh>
    <phoneticPr fontId="1"/>
  </si>
  <si>
    <t>累積相対度数</t>
    <rPh sb="0" eb="2">
      <t>ルイセキ</t>
    </rPh>
    <rPh sb="2" eb="4">
      <t>ソウタイ</t>
    </rPh>
    <rPh sb="4" eb="6">
      <t>ドスウ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</si>
  <si>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</si>
  <si>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</si>
  <si>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</si>
  <si>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</si>
  <si>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</si>
  <si>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</si>
  <si>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</si>
  <si>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10～14</t>
    <phoneticPr fontId="1"/>
  </si>
  <si>
    <t>表2-10</t>
    <rPh sb="0" eb="1">
      <t>ヒョウ</t>
    </rPh>
    <phoneticPr fontId="1"/>
  </si>
  <si>
    <t>年</t>
    <rPh sb="0" eb="1">
      <t>ネン</t>
    </rPh>
    <phoneticPr fontId="1"/>
  </si>
  <si>
    <t>No</t>
    <phoneticPr fontId="1"/>
  </si>
  <si>
    <t>表2-11</t>
    <rPh sb="0" eb="1">
      <t>ヒョウ</t>
    </rPh>
    <phoneticPr fontId="1"/>
  </si>
  <si>
    <t>区分</t>
    <rPh sb="0" eb="2">
      <t>クブン</t>
    </rPh>
    <phoneticPr fontId="1"/>
  </si>
  <si>
    <t>度数</t>
    <rPh sb="0" eb="2">
      <t>ドスウ</t>
    </rPh>
    <phoneticPr fontId="1"/>
  </si>
  <si>
    <t>80未満</t>
    <rPh sb="2" eb="4">
      <t>ミマン</t>
    </rPh>
    <phoneticPr fontId="1"/>
  </si>
  <si>
    <t>80～90</t>
    <phoneticPr fontId="1"/>
  </si>
  <si>
    <t>90～100</t>
    <phoneticPr fontId="1"/>
  </si>
  <si>
    <t>100～110</t>
    <phoneticPr fontId="1"/>
  </si>
  <si>
    <t>110～120</t>
    <phoneticPr fontId="1"/>
  </si>
  <si>
    <t>120～130</t>
    <phoneticPr fontId="1"/>
  </si>
  <si>
    <t>130～140</t>
    <phoneticPr fontId="1"/>
  </si>
  <si>
    <t>140～150</t>
    <phoneticPr fontId="1"/>
  </si>
  <si>
    <t>150～160</t>
    <phoneticPr fontId="1"/>
  </si>
  <si>
    <t>160以上</t>
    <rPh sb="3" eb="5">
      <t>イジョウ</t>
    </rPh>
    <phoneticPr fontId="1"/>
  </si>
  <si>
    <t>例題3-5-1</t>
    <rPh sb="0" eb="2">
      <t>レイダイ</t>
    </rPh>
    <phoneticPr fontId="1"/>
  </si>
  <si>
    <t>ビタミンCの推定平均必要量(mg)</t>
    <rPh sb="6" eb="8">
      <t>スイテイ</t>
    </rPh>
    <rPh sb="8" eb="10">
      <t>ヘイキン</t>
    </rPh>
    <rPh sb="10" eb="12">
      <t>ヒツヨウ</t>
    </rPh>
    <rPh sb="12" eb="13">
      <t>リョウ</t>
    </rPh>
    <phoneticPr fontId="1"/>
  </si>
  <si>
    <t>標準偏差(mg)</t>
    <rPh sb="0" eb="2">
      <t>ヒョウジュン</t>
    </rPh>
    <rPh sb="2" eb="4">
      <t>ヘンサ</t>
    </rPh>
    <phoneticPr fontId="1"/>
  </si>
  <si>
    <t>推奨量(mg)</t>
    <rPh sb="0" eb="2">
      <t>スイショウ</t>
    </rPh>
    <rPh sb="2" eb="3">
      <t>リョウ</t>
    </rPh>
    <phoneticPr fontId="1"/>
  </si>
  <si>
    <t>NORMSINV関数（=NORM.S.INV関数）</t>
    <rPh sb="22" eb="24">
      <t>カンスウ</t>
    </rPh>
    <phoneticPr fontId="1"/>
  </si>
  <si>
    <t>NORMSDIST関数（=NORM.S.DIST関数）</t>
    <rPh sb="24" eb="26">
      <t>カンスウ</t>
    </rPh>
    <phoneticPr fontId="1"/>
  </si>
  <si>
    <t>習慣的摂取量</t>
    <rPh sb="0" eb="2">
      <t>シュウカン</t>
    </rPh>
    <rPh sb="2" eb="3">
      <t>テキ</t>
    </rPh>
    <rPh sb="3" eb="5">
      <t>セッシュ</t>
    </rPh>
    <rPh sb="5" eb="6">
      <t>リョウ</t>
    </rPh>
    <phoneticPr fontId="1"/>
  </si>
  <si>
    <t>習慣的摂取量が平均値から標準偏差の何倍離れているか？</t>
    <rPh sb="0" eb="2">
      <t>シュウカン</t>
    </rPh>
    <rPh sb="2" eb="3">
      <t>テキ</t>
    </rPh>
    <rPh sb="3" eb="5">
      <t>セッシュ</t>
    </rPh>
    <rPh sb="5" eb="6">
      <t>リョウ</t>
    </rPh>
    <rPh sb="7" eb="10">
      <t>ヘイキンチ</t>
    </rPh>
    <rPh sb="12" eb="14">
      <t>ヒョウジュン</t>
    </rPh>
    <rPh sb="14" eb="16">
      <t>ヘンサ</t>
    </rPh>
    <rPh sb="17" eb="19">
      <t>ナンバイ</t>
    </rPh>
    <rPh sb="19" eb="20">
      <t>ハナ</t>
    </rPh>
    <phoneticPr fontId="1"/>
  </si>
  <si>
    <t>必要量を充足している人の割合</t>
    <rPh sb="0" eb="2">
      <t>ヒツヨウ</t>
    </rPh>
    <rPh sb="2" eb="3">
      <t>リョウ</t>
    </rPh>
    <rPh sb="4" eb="6">
      <t>ジュウソク</t>
    </rPh>
    <rPh sb="10" eb="11">
      <t>ヒト</t>
    </rPh>
    <rPh sb="12" eb="14">
      <t>ワリアイ</t>
    </rPh>
    <phoneticPr fontId="1"/>
  </si>
  <si>
    <t>必要量を充足している人数</t>
    <rPh sb="0" eb="2">
      <t>ヒツヨウ</t>
    </rPh>
    <rPh sb="2" eb="3">
      <t>リョウ</t>
    </rPh>
    <rPh sb="4" eb="6">
      <t>ジュウソク</t>
    </rPh>
    <rPh sb="10" eb="11">
      <t>ヒト</t>
    </rPh>
    <rPh sb="11" eb="12">
      <t>スウ</t>
    </rPh>
    <phoneticPr fontId="1"/>
  </si>
  <si>
    <t>例題3-6-1</t>
    <rPh sb="0" eb="2">
      <t>レイダイ</t>
    </rPh>
    <phoneticPr fontId="1"/>
  </si>
  <si>
    <t>ある人の習慣的摂取量</t>
    <rPh sb="2" eb="3">
      <t>ヒト</t>
    </rPh>
    <rPh sb="4" eb="6">
      <t>シュウカン</t>
    </rPh>
    <rPh sb="6" eb="7">
      <t>テキ</t>
    </rPh>
    <rPh sb="7" eb="9">
      <t>セッシュ</t>
    </rPh>
    <rPh sb="9" eb="10">
      <t>リョウ</t>
    </rPh>
    <phoneticPr fontId="1"/>
  </si>
  <si>
    <t>不足のリスク（必要量を充足している割合）</t>
    <rPh sb="0" eb="2">
      <t>フソク</t>
    </rPh>
    <rPh sb="7" eb="9">
      <t>ヒツヨウ</t>
    </rPh>
    <rPh sb="9" eb="10">
      <t>リョウ</t>
    </rPh>
    <rPh sb="11" eb="13">
      <t>ジュウソク</t>
    </rPh>
    <rPh sb="17" eb="19">
      <t>ワリアイ</t>
    </rPh>
    <phoneticPr fontId="1"/>
  </si>
  <si>
    <t>例題3-9-1</t>
    <rPh sb="0" eb="2">
      <t>レイダイ</t>
    </rPh>
    <phoneticPr fontId="1"/>
  </si>
  <si>
    <t>平均値(cm)</t>
    <rPh sb="0" eb="3">
      <t>ヘイキンチ</t>
    </rPh>
    <phoneticPr fontId="1"/>
  </si>
  <si>
    <t>標準偏差(cm)</t>
    <rPh sb="0" eb="2">
      <t>ヒョウジュン</t>
    </rPh>
    <rPh sb="2" eb="4">
      <t>ヘンサ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</si>
  <si>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</si>
  <si>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</si>
  <si>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男女の和の集団</t>
    <rPh sb="0" eb="2">
      <t>ダンジョ</t>
    </rPh>
    <rPh sb="3" eb="4">
      <t>ワ</t>
    </rPh>
    <rPh sb="5" eb="7">
      <t>シュウダン</t>
    </rPh>
    <phoneticPr fontId="1"/>
  </si>
  <si>
    <t>検定結果</t>
    <rPh sb="0" eb="2">
      <t>ケンテイ</t>
    </rPh>
    <rPh sb="2" eb="4">
      <t>ケッカ</t>
    </rPh>
    <phoneticPr fontId="8"/>
  </si>
  <si>
    <t>p</t>
    <phoneticPr fontId="8"/>
  </si>
  <si>
    <t>ｘ</t>
    <phoneticPr fontId="8"/>
  </si>
  <si>
    <t>ｎＣｘ</t>
    <phoneticPr fontId="8"/>
  </si>
  <si>
    <t>ｐ（ｘ）</t>
    <phoneticPr fontId="8"/>
  </si>
  <si>
    <t>p</t>
    <phoneticPr fontId="8"/>
  </si>
  <si>
    <t>ｘ</t>
    <phoneticPr fontId="8"/>
  </si>
  <si>
    <t>ｎＣｘ</t>
    <phoneticPr fontId="8"/>
  </si>
  <si>
    <t>ｐ（ｘ）</t>
    <phoneticPr fontId="8"/>
  </si>
  <si>
    <t>図５－１　（ａ）</t>
    <rPh sb="0" eb="1">
      <t>ズ</t>
    </rPh>
    <phoneticPr fontId="8"/>
  </si>
  <si>
    <t>図５－１　（ｂ）</t>
    <rPh sb="0" eb="1">
      <t>ズ</t>
    </rPh>
    <phoneticPr fontId="8"/>
  </si>
  <si>
    <t>図５－１　（ｃ）</t>
    <rPh sb="0" eb="1">
      <t>ズ</t>
    </rPh>
    <phoneticPr fontId="8"/>
  </si>
  <si>
    <t>図５－２</t>
    <rPh sb="0" eb="1">
      <t>ズ</t>
    </rPh>
    <phoneticPr fontId="8"/>
  </si>
  <si>
    <t>正解する確率：p</t>
    <rPh sb="0" eb="2">
      <t>セイカイ</t>
    </rPh>
    <rPh sb="4" eb="6">
      <t>カクリツ</t>
    </rPh>
    <phoneticPr fontId="8"/>
  </si>
  <si>
    <r>
      <t>正解数：</t>
    </r>
    <r>
      <rPr>
        <sz val="11"/>
        <color theme="1"/>
        <rFont val="ＭＳ Ｐゴシック"/>
        <family val="2"/>
        <charset val="128"/>
        <scheme val="minor"/>
      </rPr>
      <t>x</t>
    </r>
    <rPh sb="0" eb="2">
      <t>セイカイ</t>
    </rPh>
    <rPh sb="2" eb="3">
      <t>スウ</t>
    </rPh>
    <phoneticPr fontId="8"/>
  </si>
  <si>
    <t>n回のうちx回正解する確率</t>
    <rPh sb="1" eb="2">
      <t>カイ</t>
    </rPh>
    <rPh sb="6" eb="7">
      <t>カイ</t>
    </rPh>
    <rPh sb="7" eb="9">
      <t>セイカイ</t>
    </rPh>
    <rPh sb="11" eb="13">
      <t>カクリツ</t>
    </rPh>
    <phoneticPr fontId="8"/>
  </si>
  <si>
    <r>
      <t xml:space="preserve">x回より大きい
</t>
    </r>
    <r>
      <rPr>
        <sz val="11"/>
        <color theme="1"/>
        <rFont val="ＭＳ Ｐゴシック"/>
        <family val="2"/>
        <charset val="128"/>
        <scheme val="minor"/>
      </rPr>
      <t>正解数の
累積確率</t>
    </r>
    <rPh sb="1" eb="2">
      <t>カイ</t>
    </rPh>
    <rPh sb="4" eb="5">
      <t>オオ</t>
    </rPh>
    <rPh sb="8" eb="10">
      <t>セイカイ</t>
    </rPh>
    <rPh sb="10" eb="11">
      <t>スウ</t>
    </rPh>
    <rPh sb="13" eb="15">
      <t>ルイセキ</t>
    </rPh>
    <rPh sb="15" eb="17">
      <t>カクリツ</t>
    </rPh>
    <phoneticPr fontId="8"/>
  </si>
  <si>
    <r>
      <t>x</t>
    </r>
    <r>
      <rPr>
        <sz val="11"/>
        <color theme="1"/>
        <rFont val="ＭＳ Ｐゴシック"/>
        <family val="2"/>
        <charset val="128"/>
        <scheme val="minor"/>
      </rPr>
      <t>回以上
正解する
累積確率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カイ</t>
    </rPh>
    <rPh sb="2" eb="4">
      <t>イジョウ</t>
    </rPh>
    <rPh sb="5" eb="7">
      <t>セイカイ</t>
    </rPh>
    <rPh sb="10" eb="12">
      <t>ルイセキ</t>
    </rPh>
    <rPh sb="12" eb="14">
      <t>カクリツ</t>
    </rPh>
    <phoneticPr fontId="8"/>
  </si>
  <si>
    <t>6-3</t>
    <phoneticPr fontId="1"/>
  </si>
  <si>
    <t>有意水準（α）</t>
    <rPh sb="0" eb="2">
      <t>ユウイ</t>
    </rPh>
    <rPh sb="2" eb="4">
      <t>スイジュン</t>
    </rPh>
    <phoneticPr fontId="1"/>
  </si>
  <si>
    <t>標本の数（n-1）</t>
    <rPh sb="0" eb="2">
      <t>ヒョウホン</t>
    </rPh>
    <rPh sb="3" eb="4">
      <t>カズ</t>
    </rPh>
    <phoneticPr fontId="1"/>
  </si>
  <si>
    <t>t分布の係数</t>
    <rPh sb="1" eb="3">
      <t>ブンプ</t>
    </rPh>
    <rPh sb="4" eb="6">
      <t>ケイスウ</t>
    </rPh>
    <phoneticPr fontId="1"/>
  </si>
  <si>
    <t>6-4</t>
    <phoneticPr fontId="1"/>
  </si>
  <si>
    <t>検定統計量：T男</t>
    <rPh sb="0" eb="2">
      <t>ケンテイ</t>
    </rPh>
    <rPh sb="2" eb="4">
      <t>トウケイ</t>
    </rPh>
    <rPh sb="4" eb="5">
      <t>リョウ</t>
    </rPh>
    <rPh sb="7" eb="8">
      <t>オトコ</t>
    </rPh>
    <phoneticPr fontId="1"/>
  </si>
  <si>
    <t>棄却域の値：z(0.025)</t>
    <rPh sb="0" eb="2">
      <t>キキャク</t>
    </rPh>
    <rPh sb="2" eb="3">
      <t>イキ</t>
    </rPh>
    <rPh sb="4" eb="5">
      <t>アタイ</t>
    </rPh>
    <phoneticPr fontId="1"/>
  </si>
  <si>
    <t>棄却域の値：t(9,0.025)</t>
    <phoneticPr fontId="1"/>
  </si>
  <si>
    <t>検定統計量：T女</t>
    <rPh sb="7" eb="8">
      <t>オンナ</t>
    </rPh>
    <phoneticPr fontId="1"/>
  </si>
  <si>
    <t>F(α,φ1, φ2)</t>
    <phoneticPr fontId="1"/>
  </si>
  <si>
    <t>|z|</t>
    <phoneticPr fontId="1"/>
  </si>
  <si>
    <t>付表1</t>
    <rPh sb="0" eb="2">
      <t>フヒョウ</t>
    </rPh>
    <phoneticPr fontId="1"/>
  </si>
  <si>
    <t>z</t>
    <phoneticPr fontId="1"/>
  </si>
  <si>
    <t>付表2</t>
    <rPh sb="0" eb="2">
      <t>フヒョウ</t>
    </rPh>
    <phoneticPr fontId="1"/>
  </si>
  <si>
    <r>
      <rPr>
        <b/>
        <i/>
        <sz val="11"/>
        <color theme="1"/>
        <rFont val="ＭＳ Ｐゴシック"/>
        <family val="3"/>
        <charset val="128"/>
        <scheme val="minor"/>
      </rPr>
      <t xml:space="preserve">ｔ </t>
    </r>
    <r>
      <rPr>
        <b/>
        <sz val="11"/>
        <color theme="1"/>
        <rFont val="ＭＳ Ｐゴシック"/>
        <family val="3"/>
        <charset val="128"/>
        <scheme val="minor"/>
      </rPr>
      <t>分布表</t>
    </r>
    <rPh sb="2" eb="4">
      <t>ブンプ</t>
    </rPh>
    <rPh sb="4" eb="5">
      <t>ヒョウ</t>
    </rPh>
    <phoneticPr fontId="1"/>
  </si>
  <si>
    <r>
      <t>自由度</t>
    </r>
    <r>
      <rPr>
        <i/>
        <sz val="11"/>
        <color theme="1"/>
        <rFont val="ＭＳ Ｐゴシック"/>
        <family val="3"/>
        <charset val="128"/>
        <scheme val="minor"/>
      </rPr>
      <t>df</t>
    </r>
    <rPh sb="0" eb="3">
      <t>ジユウド</t>
    </rPh>
    <phoneticPr fontId="1"/>
  </si>
  <si>
    <t>付表3-1</t>
    <rPh sb="0" eb="2">
      <t>フヒョウ</t>
    </rPh>
    <phoneticPr fontId="1"/>
  </si>
  <si>
    <r>
      <rPr>
        <b/>
        <i/>
        <sz val="11"/>
        <color theme="1"/>
        <rFont val="ＭＳ Ｐゴシック"/>
        <family val="3"/>
        <charset val="128"/>
        <scheme val="minor"/>
      </rPr>
      <t>F</t>
    </r>
    <r>
      <rPr>
        <b/>
        <sz val="11"/>
        <color theme="1"/>
        <rFont val="ＭＳ Ｐゴシック"/>
        <family val="3"/>
        <charset val="128"/>
        <scheme val="minor"/>
      </rPr>
      <t>分布表</t>
    </r>
    <rPh sb="1" eb="3">
      <t>ブンプ</t>
    </rPh>
    <rPh sb="3" eb="4">
      <t>ヒョウ</t>
    </rPh>
    <phoneticPr fontId="1"/>
  </si>
  <si>
    <t>α=</t>
    <phoneticPr fontId="1"/>
  </si>
  <si>
    <r>
      <t>φ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＼φ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</si>
  <si>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t>付表3-2</t>
    <rPh sb="0" eb="2">
      <t>フヒョウ</t>
    </rPh>
    <phoneticPr fontId="1"/>
  </si>
  <si>
    <t>α=</t>
    <phoneticPr fontId="1"/>
  </si>
  <si>
    <r>
      <t>φ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＼φ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1"/>
  </si>
  <si>
    <t>付表4</t>
    <rPh sb="0" eb="2">
      <t>フヒョウ</t>
    </rPh>
    <phoneticPr fontId="1"/>
  </si>
  <si>
    <r>
      <t>マン・ホイットニーの</t>
    </r>
    <r>
      <rPr>
        <b/>
        <i/>
        <sz val="11"/>
        <color theme="1"/>
        <rFont val="ＭＳ Ｐゴシック"/>
        <family val="3"/>
        <charset val="128"/>
        <scheme val="minor"/>
      </rPr>
      <t>U</t>
    </r>
    <r>
      <rPr>
        <b/>
        <sz val="11"/>
        <color theme="1"/>
        <rFont val="ＭＳ Ｐゴシック"/>
        <family val="3"/>
        <charset val="128"/>
        <scheme val="minor"/>
      </rPr>
      <t>検定 検定表</t>
    </r>
    <rPh sb="11" eb="13">
      <t>ケンテイ</t>
    </rPh>
    <rPh sb="14" eb="16">
      <t>ケンテイ</t>
    </rPh>
    <rPh sb="16" eb="17">
      <t>ヒョウ</t>
    </rPh>
    <phoneticPr fontId="1"/>
  </si>
  <si>
    <t>（P &lt; 0.05，両側検定）</t>
    <phoneticPr fontId="1"/>
  </si>
  <si>
    <r>
      <rPr>
        <i/>
        <sz val="11"/>
        <color theme="1"/>
        <rFont val="MS PGothic"/>
        <family val="3"/>
      </rPr>
      <t>n</t>
    </r>
    <r>
      <rPr>
        <i/>
        <vertAlign val="subscript"/>
        <sz val="10"/>
        <color theme="1"/>
        <rFont val="MS PGothic"/>
        <family val="3"/>
      </rPr>
      <t>A</t>
    </r>
    <r>
      <rPr>
        <sz val="11"/>
        <color theme="1"/>
        <rFont val="MS PGothic"/>
        <family val="3"/>
      </rPr>
      <t>＼</t>
    </r>
    <r>
      <rPr>
        <i/>
        <sz val="11"/>
        <color theme="1"/>
        <rFont val="MS PGothic"/>
        <family val="3"/>
      </rPr>
      <t>n</t>
    </r>
    <r>
      <rPr>
        <i/>
        <vertAlign val="subscript"/>
        <sz val="10"/>
        <color theme="1"/>
        <rFont val="MS PGothic"/>
        <family val="3"/>
      </rPr>
      <t>B</t>
    </r>
    <phoneticPr fontId="1"/>
  </si>
  <si>
    <t>-</t>
  </si>
  <si>
    <t>付表5</t>
    <rPh sb="0" eb="2">
      <t>フヒョウ</t>
    </rPh>
    <phoneticPr fontId="1"/>
  </si>
  <si>
    <t>ウィルコクソンの符号付順位和検定の臨界値</t>
    <rPh sb="8" eb="11">
      <t>フゴウツキ</t>
    </rPh>
    <rPh sb="11" eb="13">
      <t>ジュンイ</t>
    </rPh>
    <rPh sb="13" eb="14">
      <t>ワ</t>
    </rPh>
    <rPh sb="14" eb="16">
      <t>ケンテイ</t>
    </rPh>
    <rPh sb="17" eb="20">
      <t>リンカイチ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</si>
  <si>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＼α</t>
    </r>
    <phoneticPr fontId="1"/>
  </si>
  <si>
    <t>付表6</t>
    <rPh sb="0" eb="2">
      <t>フヒョウ</t>
    </rPh>
    <phoneticPr fontId="1"/>
  </si>
  <si>
    <r>
      <t>χ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分布表</t>
    </r>
    <rPh sb="2" eb="4">
      <t>ブンプ</t>
    </rPh>
    <rPh sb="4" eb="5">
      <t>ヒョウ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</si>
  <si>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df</t>
    </r>
    <r>
      <rPr>
        <sz val="11"/>
        <color theme="1"/>
        <rFont val="ＭＳ Ｐゴシック"/>
        <family val="2"/>
        <charset val="128"/>
        <scheme val="minor"/>
      </rPr>
      <t>＼α</t>
    </r>
    <phoneticPr fontId="1"/>
  </si>
  <si>
    <t>付表7</t>
    <rPh sb="0" eb="2">
      <t>フヒョウ</t>
    </rPh>
    <phoneticPr fontId="1"/>
  </si>
  <si>
    <t>スチューデント化された範囲の臨界値</t>
    <rPh sb="7" eb="8">
      <t>カ</t>
    </rPh>
    <rPh sb="11" eb="13">
      <t>ハンイ</t>
    </rPh>
    <rPh sb="14" eb="17">
      <t>リンカイチ</t>
    </rPh>
    <phoneticPr fontId="1"/>
  </si>
  <si>
    <t>α=</t>
    <phoneticPr fontId="1"/>
  </si>
  <si>
    <t>群の数</t>
  </si>
  <si>
    <t>ν</t>
  </si>
  <si>
    <t>∞</t>
  </si>
  <si>
    <t>α=</t>
    <phoneticPr fontId="1"/>
  </si>
  <si>
    <t>年齢
歳</t>
    <rPh sb="0" eb="2">
      <t>ネンレイ</t>
    </rPh>
    <rPh sb="3" eb="4">
      <t>サイ</t>
    </rPh>
    <phoneticPr fontId="5"/>
  </si>
  <si>
    <t>身長
cm</t>
    <rPh sb="0" eb="2">
      <t>シンチョウ</t>
    </rPh>
    <phoneticPr fontId="5"/>
  </si>
  <si>
    <t>体重
kg</t>
    <rPh sb="0" eb="2">
      <t>タイジュウ</t>
    </rPh>
    <phoneticPr fontId="5"/>
  </si>
  <si>
    <t>エネルギー
kcal</t>
  </si>
  <si>
    <t>エネルギー
kcal</t>
    <phoneticPr fontId="1"/>
  </si>
  <si>
    <t>水分
g</t>
  </si>
  <si>
    <t>水分
g</t>
    <phoneticPr fontId="1"/>
  </si>
  <si>
    <t>動物性タンパク質
g</t>
  </si>
  <si>
    <t>動物性タンパク質
g</t>
    <phoneticPr fontId="1"/>
  </si>
  <si>
    <t>植物性タンパク質
g</t>
  </si>
  <si>
    <t>植物性タンパク質
g</t>
    <phoneticPr fontId="1"/>
  </si>
  <si>
    <t>たんぱく質
g</t>
    <rPh sb="0" eb="5">
      <t>タンパクシツ</t>
    </rPh>
    <phoneticPr fontId="2"/>
  </si>
  <si>
    <t>脂質
g</t>
  </si>
  <si>
    <t>脂質
g</t>
    <phoneticPr fontId="1"/>
  </si>
  <si>
    <t>炭水化物
g</t>
  </si>
  <si>
    <t>炭水化物
g</t>
    <phoneticPr fontId="1"/>
  </si>
  <si>
    <t>灰分
g</t>
  </si>
  <si>
    <t>灰分
g</t>
    <phoneticPr fontId="1"/>
  </si>
  <si>
    <t>ナトリウム
mg</t>
  </si>
  <si>
    <t>ナトリウム
mg</t>
    <phoneticPr fontId="1"/>
  </si>
  <si>
    <t>カリウム
mg</t>
  </si>
  <si>
    <t>カリウム
mg</t>
    <phoneticPr fontId="1"/>
  </si>
  <si>
    <t>カルシウム
mg</t>
  </si>
  <si>
    <t>カルシウム
mg</t>
    <phoneticPr fontId="1"/>
  </si>
  <si>
    <t>マグネシウム
mg</t>
  </si>
  <si>
    <t>マグネシウム
mg</t>
    <phoneticPr fontId="1"/>
  </si>
  <si>
    <t>リン
mg</t>
  </si>
  <si>
    <t>リン
mg</t>
    <phoneticPr fontId="1"/>
  </si>
  <si>
    <t>鉄
mg</t>
  </si>
  <si>
    <t>鉄
mg</t>
    <phoneticPr fontId="1"/>
  </si>
  <si>
    <t>亜鉛
mg</t>
  </si>
  <si>
    <t>亜鉛
mg</t>
    <phoneticPr fontId="1"/>
  </si>
  <si>
    <t>銅
mg</t>
  </si>
  <si>
    <t>銅
mg</t>
    <phoneticPr fontId="1"/>
  </si>
  <si>
    <t>マンガン
mg</t>
  </si>
  <si>
    <t>マンガン
mg</t>
    <phoneticPr fontId="1"/>
  </si>
  <si>
    <t>レチノール
μg</t>
  </si>
  <si>
    <t>レチノール
μg</t>
    <phoneticPr fontId="1"/>
  </si>
  <si>
    <t>カロテン
μg</t>
  </si>
  <si>
    <t>カロテン
μg</t>
    <phoneticPr fontId="1"/>
  </si>
  <si>
    <t>レチノール当量
μg</t>
  </si>
  <si>
    <t>レチノール当量
μg</t>
    <phoneticPr fontId="1"/>
  </si>
  <si>
    <t>ビタミンＤ
μg</t>
  </si>
  <si>
    <t>ビタミンＤ
μg</t>
    <phoneticPr fontId="1"/>
  </si>
  <si>
    <t>ビタミンＥ
mg</t>
  </si>
  <si>
    <t>ビタミンＥ
mg</t>
    <phoneticPr fontId="1"/>
  </si>
  <si>
    <t>ビタミンＫ
μg</t>
  </si>
  <si>
    <t>ビタミンＫ
μg</t>
    <phoneticPr fontId="1"/>
  </si>
  <si>
    <t>ビタミンＢ１
mg</t>
  </si>
  <si>
    <t>ビタミンＢ１
mg</t>
    <phoneticPr fontId="1"/>
  </si>
  <si>
    <t>ビタミンＢ２
mg</t>
  </si>
  <si>
    <t>ビタミンＢ２
mg</t>
    <phoneticPr fontId="1"/>
  </si>
  <si>
    <t>ナイアシン
mg</t>
  </si>
  <si>
    <t>ナイアシン
mg</t>
    <phoneticPr fontId="1"/>
  </si>
  <si>
    <t>ビタミンＢ６
mg</t>
    <phoneticPr fontId="1"/>
  </si>
  <si>
    <t>ビタミンＢ１２
μg</t>
    <phoneticPr fontId="1"/>
  </si>
  <si>
    <t>葉酸
μg</t>
  </si>
  <si>
    <t>葉酸
μg</t>
    <phoneticPr fontId="1"/>
  </si>
  <si>
    <t>パントテン酸
mg</t>
  </si>
  <si>
    <t>パントテン酸
mg</t>
    <phoneticPr fontId="1"/>
  </si>
  <si>
    <t>ビタミンＣ
mg</t>
  </si>
  <si>
    <t>ビタミンＣ
mg</t>
    <phoneticPr fontId="1"/>
  </si>
  <si>
    <t>飽和脂肪酸
g</t>
  </si>
  <si>
    <t>飽和脂肪酸
g</t>
    <phoneticPr fontId="1"/>
  </si>
  <si>
    <t>不飽和脂肪酸一価
g</t>
  </si>
  <si>
    <t>不飽和脂肪酸一価
g</t>
    <phoneticPr fontId="1"/>
  </si>
  <si>
    <t>不飽和脂肪酸多価
g</t>
  </si>
  <si>
    <t>不飽和脂肪酸多価
g</t>
    <phoneticPr fontId="1"/>
  </si>
  <si>
    <t>コレステロール
mg</t>
  </si>
  <si>
    <t>コレステロール
mg</t>
    <phoneticPr fontId="1"/>
  </si>
  <si>
    <t>水溶性食物繊維
g</t>
  </si>
  <si>
    <t>水溶性食物繊維
g</t>
    <phoneticPr fontId="1"/>
  </si>
  <si>
    <t>不溶性食物繊維
g</t>
  </si>
  <si>
    <t>不溶性食物繊維
g</t>
    <phoneticPr fontId="1"/>
  </si>
  <si>
    <t>食物繊維総量
g</t>
  </si>
  <si>
    <t>食物繊維総量
g</t>
    <phoneticPr fontId="1"/>
  </si>
  <si>
    <t>食塩相当量
g</t>
  </si>
  <si>
    <t>食塩相当量
g</t>
    <phoneticPr fontId="1"/>
  </si>
  <si>
    <t>ビタミンＢ6
mg</t>
  </si>
  <si>
    <t>ビタミンＢ6
mg</t>
    <phoneticPr fontId="1"/>
  </si>
  <si>
    <t>ビタミンＢ12
μg</t>
  </si>
  <si>
    <t>ビタミンＢ12
μg</t>
    <phoneticPr fontId="1"/>
  </si>
  <si>
    <t>合計</t>
    <rPh sb="0" eb="2">
      <t>ゴウケイ</t>
    </rPh>
    <phoneticPr fontId="1"/>
  </si>
  <si>
    <t>ID</t>
    <phoneticPr fontId="1"/>
  </si>
  <si>
    <t>標準正規分布表（右側確率）</t>
    <rPh sb="0" eb="2">
      <t>ヒョウジュン</t>
    </rPh>
    <rPh sb="2" eb="4">
      <t>セイキ</t>
    </rPh>
    <rPh sb="4" eb="6">
      <t>ブンプ</t>
    </rPh>
    <rPh sb="6" eb="7">
      <t>ヒョウ</t>
    </rPh>
    <rPh sb="8" eb="10">
      <t>ミギガワ</t>
    </rPh>
    <rPh sb="10" eb="12">
      <t>カクリツ</t>
    </rPh>
    <phoneticPr fontId="1"/>
  </si>
  <si>
    <t>片側確率（α/2）</t>
    <phoneticPr fontId="1"/>
  </si>
  <si>
    <t>両側確率（α）</t>
    <phoneticPr fontId="1"/>
  </si>
  <si>
    <t>x</t>
    <phoneticPr fontId="1"/>
  </si>
  <si>
    <t>A：男子</t>
    <phoneticPr fontId="1"/>
  </si>
  <si>
    <t>B：女子</t>
    <phoneticPr fontId="1"/>
  </si>
  <si>
    <t>p=</t>
    <phoneticPr fontId="1"/>
  </si>
  <si>
    <t>q=</t>
    <phoneticPr fontId="1"/>
  </si>
  <si>
    <r>
      <t>表よりq (0.05, q, f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</si>
  <si>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r>
      <t>表よりq (0.05, p, f</t>
    </r>
    <r>
      <rPr>
        <vertAlign val="subscript"/>
        <sz val="11"/>
        <color theme="1"/>
        <rFont val="ＭＳ Ｐゴシック"/>
        <family val="3"/>
        <charset val="128"/>
        <scheme val="minor"/>
      </rPr>
      <t>EA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</si>
  <si>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r>
      <t>表よりq (0.05, p, f</t>
    </r>
    <r>
      <rPr>
        <vertAlign val="subscript"/>
        <sz val="11"/>
        <color theme="1"/>
        <rFont val="ＭＳ Ｐゴシック"/>
        <family val="3"/>
        <charset val="128"/>
        <scheme val="minor"/>
      </rPr>
      <t>EA*B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</si>
  <si>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r>
      <t>表よりq (0.05, q, f</t>
    </r>
    <r>
      <rPr>
        <vertAlign val="subscript"/>
        <sz val="11"/>
        <color theme="1"/>
        <rFont val="ＭＳ Ｐゴシック"/>
        <family val="3"/>
        <charset val="128"/>
        <scheme val="minor"/>
      </rPr>
      <t>EB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</si>
  <si>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r>
      <t>表よりq (0.05, q, f</t>
    </r>
    <r>
      <rPr>
        <vertAlign val="subscript"/>
        <sz val="11"/>
        <color theme="1"/>
        <rFont val="ＭＳ Ｐゴシック"/>
        <family val="3"/>
        <charset val="128"/>
        <scheme val="minor"/>
      </rPr>
      <t>EA*B</t>
    </r>
    <r>
      <rPr>
        <sz val="11"/>
        <color theme="1"/>
        <rFont val="ＭＳ Ｐゴシック"/>
        <family val="3"/>
        <charset val="128"/>
        <scheme val="minor"/>
      </rPr>
      <t>)</t>
    </r>
    <rPh sb="0" eb="1">
      <t>ヒョウ</t>
    </rPh>
    <phoneticPr fontId="1"/>
  </si>
  <si>
    <t>O（観察度数）</t>
    <rPh sb="2" eb="4">
      <t>カンサツ</t>
    </rPh>
    <rPh sb="4" eb="6">
      <t>ドスウ</t>
    </rPh>
    <phoneticPr fontId="8"/>
  </si>
  <si>
    <t>E（期待度数）</t>
    <rPh sb="2" eb="4">
      <t>キタイ</t>
    </rPh>
    <rPh sb="4" eb="6">
      <t>ドスウ</t>
    </rPh>
    <phoneticPr fontId="8"/>
  </si>
  <si>
    <t>分割数のカテゴリー数
（行×列）</t>
    <rPh sb="0" eb="2">
      <t>ブンカツ</t>
    </rPh>
    <rPh sb="2" eb="3">
      <t>スウ</t>
    </rPh>
    <rPh sb="9" eb="10">
      <t>スウ</t>
    </rPh>
    <rPh sb="12" eb="13">
      <t>ギョウ</t>
    </rPh>
    <rPh sb="14" eb="15">
      <t>レツ</t>
    </rPh>
    <phoneticPr fontId="8"/>
  </si>
  <si>
    <t>例題14-2-1（例題13-4-1）</t>
    <rPh sb="0" eb="2">
      <t>レイダイ</t>
    </rPh>
    <phoneticPr fontId="1"/>
  </si>
  <si>
    <t>例題14-4-1（例題13-2-1）</t>
    <rPh sb="0" eb="2">
      <t>レイダイ</t>
    </rPh>
    <phoneticPr fontId="1"/>
  </si>
  <si>
    <t>C係数</t>
    <rPh sb="1" eb="3">
      <t>ケイスウ</t>
    </rPh>
    <phoneticPr fontId="1"/>
  </si>
  <si>
    <t>F＝</t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</si>
  <si>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</si>
  <si>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</si>
  <si>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</si>
  <si>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</si>
  <si>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</si>
  <si>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t>S＝</t>
    <phoneticPr fontId="1"/>
  </si>
  <si>
    <t>t＝</t>
    <phoneticPr fontId="1"/>
  </si>
  <si>
    <t>df＝</t>
    <phoneticPr fontId="1"/>
  </si>
  <si>
    <r>
      <t>t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＝</t>
    </r>
    <phoneticPr fontId="1"/>
  </si>
  <si>
    <t>例題7-4-1（例題7-3-1）</t>
    <rPh sb="0" eb="2">
      <t>レイダイ</t>
    </rPh>
    <phoneticPr fontId="1"/>
  </si>
  <si>
    <t>例題7-5-1（例題7-3-2）</t>
    <rPh sb="0" eb="2">
      <t>レイダイ</t>
    </rPh>
    <phoneticPr fontId="1"/>
  </si>
  <si>
    <t>A順位</t>
    <rPh sb="1" eb="3">
      <t>ジュンイ</t>
    </rPh>
    <phoneticPr fontId="1"/>
  </si>
  <si>
    <t>B順位</t>
    <rPh sb="1" eb="3">
      <t>ジュンイ</t>
    </rPh>
    <phoneticPr fontId="1"/>
  </si>
  <si>
    <t>x＝</t>
    <phoneticPr fontId="1"/>
  </si>
  <si>
    <t>|t|＝</t>
    <phoneticPr fontId="1"/>
  </si>
  <si>
    <t>s＝</t>
    <phoneticPr fontId="1"/>
  </si>
  <si>
    <r>
      <t>|t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3"/>
        <charset val="128"/>
        <scheme val="minor"/>
      </rPr>
      <t>|＝</t>
    </r>
    <phoneticPr fontId="1"/>
  </si>
  <si>
    <t>ｔ＝</t>
    <phoneticPr fontId="1"/>
  </si>
  <si>
    <t>ｐ＝</t>
    <phoneticPr fontId="1"/>
  </si>
  <si>
    <t>z＝</t>
    <phoneticPr fontId="1"/>
  </si>
  <si>
    <t>p値＝</t>
    <rPh sb="1" eb="2">
      <t>チ</t>
    </rPh>
    <phoneticPr fontId="8"/>
  </si>
  <si>
    <t>p値×２＝</t>
    <rPh sb="1" eb="2">
      <t>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</si>
</sst>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 "/>
    <numFmt numFmtId="177" formatCode="0_);[Red]\(0\)"/>
    <numFmt numFmtId="178" formatCode="0.0_);[Red]\(0.0\)"/>
    <numFmt numFmtId="179" formatCode="0.00_);[Red]\(0.00\)"/>
    <numFmt numFmtId="180" formatCode="0.0"/>
    <numFmt numFmtId="181" formatCode="0.000"/>
    <numFmt numFmtId="182" formatCode="0_ "/>
    <numFmt numFmtId="183" formatCode="0.0000_ "/>
    <numFmt numFmtId="184" formatCode="0.00000_ "/>
    <numFmt numFmtId="185" formatCode="0.0000.E+00"/>
    <numFmt numFmtId="186" formatCode="0.0000E+00"/>
    <numFmt numFmtId="187" formatCode="0.000000_ "/>
    <numFmt numFmtId="188" formatCode="0.0000"/>
    <numFmt numFmtId="189" formatCode="0.00_ "/>
    <numFmt numFmtId="190" formatCode="0.000_ 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vertAlign val="superscript"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vertAlign val="subscript"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vertAlign val="sub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vertAlign val="superscript"/>
      <sz val="11"/>
      <color indexed="8"/>
      <name val="ＭＳ Ｐゴシック"/>
      <family val="3"/>
      <charset val="128"/>
    </font>
    <font>
      <b/>
      <vertAlign val="superscript"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MS PGothic"/>
      <family val="3"/>
    </font>
    <font>
      <i/>
      <sz val="11"/>
      <color theme="1"/>
      <name val="MS PGothic"/>
      <family val="3"/>
    </font>
    <font>
      <i/>
      <vertAlign val="subscript"/>
      <sz val="10"/>
      <color theme="1"/>
      <name val="MS PGothic"/>
      <family val="3"/>
    </font>
    <font>
      <b/>
      <vertAlign val="superscript"/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9" fontId="25" fillId="0" borderId="0" applyFont="0" applyFill="0" applyBorder="0" applyAlignment="0" applyProtection="0">
      <alignment vertical="center"/>
    </xf>
    <xf numFmtId="0" fontId="6" fillId="0" borderId="0"/>
  </cellStyleXfs>
  <cellXfs count="6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176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177" fontId="7" fillId="3" borderId="0" xfId="1" applyNumberFormat="1" applyFont="1" applyFill="1" applyAlignment="1">
      <alignment horizontal="center" vertical="center" wrapText="1"/>
    </xf>
    <xf numFmtId="178" fontId="7" fillId="3" borderId="0" xfId="1" applyNumberFormat="1" applyFont="1" applyFill="1" applyAlignment="1">
      <alignment horizontal="center" vertical="center" wrapText="1"/>
    </xf>
    <xf numFmtId="179" fontId="7" fillId="3" borderId="0" xfId="1" applyNumberFormat="1" applyFont="1" applyFill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2"/>
    <xf numFmtId="180" fontId="6" fillId="0" borderId="0" xfId="3" applyNumberFormat="1" applyBorder="1"/>
    <xf numFmtId="177" fontId="7" fillId="0" borderId="0" xfId="1" applyNumberFormat="1" applyFont="1" applyAlignment="1">
      <alignment horizontal="center"/>
    </xf>
    <xf numFmtId="178" fontId="7" fillId="0" borderId="0" xfId="1" applyNumberFormat="1" applyFont="1" applyAlignment="1">
      <alignment horizontal="center"/>
    </xf>
    <xf numFmtId="179" fontId="7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6" fillId="0" borderId="0" xfId="2" applyFill="1"/>
    <xf numFmtId="180" fontId="6" fillId="0" borderId="0" xfId="3" applyNumberFormat="1" applyFill="1" applyBorder="1"/>
    <xf numFmtId="0" fontId="6" fillId="0" borderId="0" xfId="2" applyBorder="1"/>
    <xf numFmtId="0" fontId="7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180" fontId="6" fillId="0" borderId="0" xfId="5" applyNumberFormat="1" applyBorder="1"/>
    <xf numFmtId="177" fontId="7" fillId="0" borderId="0" xfId="4" applyNumberFormat="1" applyFont="1" applyFill="1" applyBorder="1" applyAlignment="1">
      <alignment horizontal="center" wrapText="1"/>
    </xf>
    <xf numFmtId="176" fontId="7" fillId="0" borderId="0" xfId="4" applyNumberFormat="1" applyFont="1" applyFill="1" applyBorder="1" applyAlignment="1">
      <alignment horizontal="center" wrapText="1"/>
    </xf>
    <xf numFmtId="178" fontId="7" fillId="0" borderId="0" xfId="4" applyNumberFormat="1" applyFont="1" applyFill="1" applyBorder="1" applyAlignment="1">
      <alignment horizontal="center" wrapText="1"/>
    </xf>
    <xf numFmtId="179" fontId="7" fillId="0" borderId="0" xfId="4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right"/>
    </xf>
    <xf numFmtId="0" fontId="6" fillId="0" borderId="0" xfId="5" applyBorder="1"/>
    <xf numFmtId="180" fontId="6" fillId="0" borderId="0" xfId="5" applyNumberFormat="1" applyFill="1" applyBorder="1"/>
    <xf numFmtId="177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80" fontId="6" fillId="0" borderId="0" xfId="6" applyNumberFormat="1" applyBorder="1"/>
    <xf numFmtId="178" fontId="7" fillId="0" borderId="0" xfId="1" applyNumberFormat="1" applyFont="1" applyBorder="1" applyAlignment="1">
      <alignment horizontal="center"/>
    </xf>
    <xf numFmtId="179" fontId="7" fillId="0" borderId="0" xfId="1" applyNumberFormat="1" applyFont="1" applyBorder="1" applyAlignment="1">
      <alignment horizontal="center"/>
    </xf>
    <xf numFmtId="180" fontId="6" fillId="0" borderId="0" xfId="6" applyNumberFormat="1" applyFill="1" applyBorder="1"/>
    <xf numFmtId="180" fontId="6" fillId="0" borderId="0" xfId="7" applyNumberFormat="1" applyBorder="1"/>
    <xf numFmtId="180" fontId="6" fillId="0" borderId="0" xfId="7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176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0" fontId="2" fillId="0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6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5" borderId="10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5" fillId="5" borderId="9" xfId="0" applyFont="1" applyFill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7" borderId="13" xfId="0" applyFill="1" applyBorder="1">
      <alignment vertical="center"/>
    </xf>
    <xf numFmtId="0" fontId="0" fillId="7" borderId="14" xfId="0" applyFill="1" applyBorder="1">
      <alignment vertical="center"/>
    </xf>
    <xf numFmtId="0" fontId="0" fillId="0" borderId="13" xfId="0" applyBorder="1" applyAlignment="1">
      <alignment horizontal="center"/>
    </xf>
    <xf numFmtId="0" fontId="0" fillId="8" borderId="14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Fill="1" applyBorder="1">
      <alignment vertical="center"/>
    </xf>
    <xf numFmtId="0" fontId="0" fillId="9" borderId="13" xfId="0" applyFill="1" applyBorder="1">
      <alignment vertical="center"/>
    </xf>
    <xf numFmtId="0" fontId="0" fillId="9" borderId="14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6" xfId="0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0" fillId="5" borderId="8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15" fillId="5" borderId="19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0" fillId="4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11" borderId="0" xfId="0" applyFont="1" applyFill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28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vertical="center" wrapText="1"/>
    </xf>
    <xf numFmtId="181" fontId="2" fillId="0" borderId="1" xfId="0" applyNumberFormat="1" applyFont="1" applyBorder="1" applyAlignment="1">
      <alignment vertical="center" wrapText="1"/>
    </xf>
    <xf numFmtId="181" fontId="2" fillId="0" borderId="14" xfId="0" applyNumberFormat="1" applyFont="1" applyBorder="1" applyAlignment="1">
      <alignment vertical="center" wrapText="1"/>
    </xf>
    <xf numFmtId="181" fontId="2" fillId="0" borderId="15" xfId="0" applyNumberFormat="1" applyFont="1" applyBorder="1" applyAlignment="1">
      <alignment vertical="center" wrapText="1"/>
    </xf>
    <xf numFmtId="181" fontId="2" fillId="0" borderId="28" xfId="0" applyNumberFormat="1" applyFont="1" applyBorder="1" applyAlignment="1">
      <alignment vertical="center" wrapText="1"/>
    </xf>
    <xf numFmtId="181" fontId="2" fillId="0" borderId="16" xfId="0" applyNumberFormat="1" applyFont="1" applyBorder="1" applyAlignment="1">
      <alignment vertical="center" wrapText="1"/>
    </xf>
    <xf numFmtId="2" fontId="2" fillId="0" borderId="23" xfId="0" applyNumberFormat="1" applyFont="1" applyBorder="1">
      <alignment vertical="center"/>
    </xf>
    <xf numFmtId="181" fontId="2" fillId="0" borderId="29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0" borderId="24" xfId="0" applyNumberFormat="1" applyFont="1" applyBorder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2" fontId="2" fillId="0" borderId="31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14" xfId="0" applyFont="1" applyBorder="1">
      <alignment vertical="center"/>
    </xf>
    <xf numFmtId="0" fontId="2" fillId="5" borderId="16" xfId="0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11" borderId="1" xfId="0" applyFont="1" applyFill="1" applyBorder="1">
      <alignment vertical="center"/>
    </xf>
    <xf numFmtId="0" fontId="2" fillId="11" borderId="1" xfId="0" applyFont="1" applyFill="1" applyBorder="1" applyAlignment="1">
      <alignment horizontal="right" vertical="center"/>
    </xf>
    <xf numFmtId="0" fontId="2" fillId="9" borderId="1" xfId="0" applyFont="1" applyFill="1" applyBorder="1">
      <alignment vertical="center"/>
    </xf>
    <xf numFmtId="0" fontId="2" fillId="10" borderId="1" xfId="0" applyFont="1" applyFill="1" applyBorder="1">
      <alignment vertical="center"/>
    </xf>
    <xf numFmtId="0" fontId="2" fillId="12" borderId="1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5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1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1" xfId="0" applyNumberFormat="1" applyFont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0" borderId="11" xfId="0" applyNumberFormat="1" applyFont="1" applyBorder="1">
      <alignment vertical="center"/>
    </xf>
    <xf numFmtId="2" fontId="2" fillId="0" borderId="13" xfId="0" applyNumberFormat="1" applyFont="1" applyBorder="1">
      <alignment vertical="center"/>
    </xf>
    <xf numFmtId="2" fontId="2" fillId="0" borderId="14" xfId="0" applyNumberFormat="1" applyFont="1" applyBorder="1">
      <alignment vertical="center"/>
    </xf>
    <xf numFmtId="2" fontId="2" fillId="0" borderId="15" xfId="0" applyNumberFormat="1" applyFont="1" applyBorder="1">
      <alignment vertical="center"/>
    </xf>
    <xf numFmtId="2" fontId="2" fillId="0" borderId="28" xfId="0" applyNumberFormat="1" applyFont="1" applyBorder="1">
      <alignment vertical="center"/>
    </xf>
    <xf numFmtId="2" fontId="2" fillId="0" borderId="16" xfId="0" applyNumberFormat="1" applyFont="1" applyBorder="1">
      <alignment vertical="center"/>
    </xf>
    <xf numFmtId="0" fontId="2" fillId="0" borderId="27" xfId="0" applyFont="1" applyBorder="1">
      <alignment vertical="center"/>
    </xf>
    <xf numFmtId="0" fontId="2" fillId="0" borderId="16" xfId="0" applyFont="1" applyFill="1" applyBorder="1">
      <alignment vertical="center"/>
    </xf>
    <xf numFmtId="2" fontId="2" fillId="0" borderId="27" xfId="0" applyNumberFormat="1" applyFont="1" applyBorder="1">
      <alignment vertical="center"/>
    </xf>
    <xf numFmtId="0" fontId="0" fillId="0" borderId="8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2" fontId="0" fillId="0" borderId="0" xfId="0" applyNumberFormat="1" applyFill="1" applyBorder="1" applyAlignment="1">
      <alignment vertical="center"/>
    </xf>
    <xf numFmtId="2" fontId="2" fillId="11" borderId="0" xfId="0" applyNumberFormat="1" applyFont="1" applyFill="1">
      <alignment vertical="center"/>
    </xf>
    <xf numFmtId="2" fontId="0" fillId="11" borderId="0" xfId="0" applyNumberFormat="1" applyFill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25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3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9" xfId="0" applyFont="1" applyBorder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0" fillId="11" borderId="0" xfId="0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2" fontId="2" fillId="11" borderId="1" xfId="0" applyNumberFormat="1" applyFont="1" applyFill="1" applyBorder="1">
      <alignment vertical="center"/>
    </xf>
    <xf numFmtId="0" fontId="7" fillId="3" borderId="0" xfId="1" applyFont="1" applyFill="1" applyBorder="1" applyAlignment="1">
      <alignment horizontal="center" vertical="center" wrapText="1"/>
    </xf>
    <xf numFmtId="177" fontId="7" fillId="3" borderId="0" xfId="1" applyNumberFormat="1" applyFont="1" applyFill="1" applyBorder="1" applyAlignment="1">
      <alignment horizontal="center" vertical="center" wrapText="1"/>
    </xf>
    <xf numFmtId="178" fontId="7" fillId="3" borderId="0" xfId="1" applyNumberFormat="1" applyFont="1" applyFill="1" applyBorder="1" applyAlignment="1">
      <alignment horizontal="center" vertical="center" wrapText="1"/>
    </xf>
    <xf numFmtId="177" fontId="10" fillId="3" borderId="0" xfId="1" applyNumberFormat="1" applyFont="1" applyFill="1" applyBorder="1" applyAlignment="1">
      <alignment horizontal="center" vertical="center" wrapText="1"/>
    </xf>
    <xf numFmtId="179" fontId="7" fillId="3" borderId="0" xfId="1" applyNumberFormat="1" applyFont="1" applyFill="1" applyBorder="1" applyAlignment="1">
      <alignment horizontal="center" vertical="center" wrapText="1"/>
    </xf>
    <xf numFmtId="179" fontId="10" fillId="3" borderId="0" xfId="1" applyNumberFormat="1" applyFont="1" applyFill="1" applyBorder="1" applyAlignment="1">
      <alignment horizontal="center" vertical="center" wrapText="1"/>
    </xf>
    <xf numFmtId="178" fontId="11" fillId="3" borderId="0" xfId="1" applyNumberFormat="1" applyFont="1" applyFill="1" applyBorder="1" applyAlignment="1">
      <alignment horizontal="center" vertical="center" wrapText="1"/>
    </xf>
    <xf numFmtId="0" fontId="7" fillId="0" borderId="0" xfId="1" applyFont="1" applyBorder="1"/>
    <xf numFmtId="0" fontId="6" fillId="0" borderId="0" xfId="2" applyFill="1" applyBorder="1"/>
    <xf numFmtId="0" fontId="6" fillId="0" borderId="0" xfId="1" applyFont="1" applyBorder="1" applyAlignment="1">
      <alignment horizontal="center"/>
    </xf>
    <xf numFmtId="177" fontId="6" fillId="0" borderId="0" xfId="1" applyNumberFormat="1" applyFont="1" applyBorder="1" applyAlignment="1">
      <alignment horizontal="center"/>
    </xf>
    <xf numFmtId="178" fontId="6" fillId="0" borderId="0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 wrapText="1"/>
    </xf>
    <xf numFmtId="177" fontId="6" fillId="0" borderId="0" xfId="4" applyNumberFormat="1" applyFont="1" applyFill="1" applyBorder="1" applyAlignment="1">
      <alignment horizontal="center" wrapText="1"/>
    </xf>
    <xf numFmtId="178" fontId="6" fillId="0" borderId="0" xfId="4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horizontal="center"/>
    </xf>
    <xf numFmtId="182" fontId="6" fillId="0" borderId="27" xfId="1" applyNumberFormat="1" applyFont="1" applyBorder="1" applyAlignment="1">
      <alignment horizontal="center"/>
    </xf>
    <xf numFmtId="176" fontId="6" fillId="0" borderId="27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182" fontId="6" fillId="0" borderId="1" xfId="1" applyNumberFormat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6" fillId="0" borderId="28" xfId="1" applyNumberFormat="1" applyFont="1" applyBorder="1" applyAlignment="1">
      <alignment horizontal="center"/>
    </xf>
    <xf numFmtId="182" fontId="6" fillId="0" borderId="28" xfId="1" applyNumberFormat="1" applyFont="1" applyBorder="1" applyAlignment="1">
      <alignment horizontal="center"/>
    </xf>
    <xf numFmtId="176" fontId="6" fillId="0" borderId="28" xfId="1" applyNumberFormat="1" applyFont="1" applyBorder="1" applyAlignment="1">
      <alignment horizontal="center"/>
    </xf>
    <xf numFmtId="0" fontId="16" fillId="0" borderId="0" xfId="0" applyFont="1">
      <alignment vertical="center"/>
    </xf>
    <xf numFmtId="0" fontId="6" fillId="0" borderId="27" xfId="4" applyFont="1" applyFill="1" applyBorder="1" applyAlignment="1">
      <alignment horizontal="center" wrapText="1"/>
    </xf>
    <xf numFmtId="0" fontId="6" fillId="0" borderId="27" xfId="4" applyFont="1" applyFill="1" applyBorder="1" applyAlignment="1">
      <alignment horizontal="center"/>
    </xf>
    <xf numFmtId="177" fontId="6" fillId="0" borderId="27" xfId="4" applyNumberFormat="1" applyFont="1" applyFill="1" applyBorder="1" applyAlignment="1">
      <alignment horizontal="center" wrapText="1"/>
    </xf>
    <xf numFmtId="178" fontId="6" fillId="0" borderId="27" xfId="4" applyNumberFormat="1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177" fontId="6" fillId="0" borderId="1" xfId="4" applyNumberFormat="1" applyFont="1" applyFill="1" applyBorder="1" applyAlignment="1">
      <alignment horizontal="center" wrapText="1"/>
    </xf>
    <xf numFmtId="178" fontId="6" fillId="0" borderId="1" xfId="4" applyNumberFormat="1" applyFont="1" applyFill="1" applyBorder="1" applyAlignment="1">
      <alignment horizont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77" fontId="6" fillId="0" borderId="28" xfId="1" applyNumberFormat="1" applyFont="1" applyBorder="1" applyAlignment="1">
      <alignment horizontal="center"/>
    </xf>
    <xf numFmtId="0" fontId="6" fillId="0" borderId="28" xfId="4" applyFont="1" applyFill="1" applyBorder="1" applyAlignment="1">
      <alignment horizontal="center"/>
    </xf>
    <xf numFmtId="177" fontId="6" fillId="0" borderId="28" xfId="4" applyNumberFormat="1" applyFont="1" applyFill="1" applyBorder="1" applyAlignment="1">
      <alignment horizontal="center" wrapText="1"/>
    </xf>
    <xf numFmtId="178" fontId="6" fillId="0" borderId="28" xfId="4" applyNumberFormat="1" applyFont="1" applyFill="1" applyBorder="1" applyAlignment="1">
      <alignment horizontal="center" wrapText="1"/>
    </xf>
    <xf numFmtId="183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7" fillId="3" borderId="9" xfId="1" applyFont="1" applyFill="1" applyBorder="1" applyAlignment="1">
      <alignment horizontal="center" vertical="center" wrapText="1"/>
    </xf>
    <xf numFmtId="177" fontId="7" fillId="3" borderId="32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/>
    </xf>
    <xf numFmtId="182" fontId="6" fillId="0" borderId="5" xfId="1" applyNumberFormat="1" applyFon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176" fontId="0" fillId="0" borderId="5" xfId="0" applyNumberFormat="1" applyBorder="1">
      <alignment vertical="center"/>
    </xf>
    <xf numFmtId="0" fontId="6" fillId="0" borderId="3" xfId="1" applyNumberFormat="1" applyFont="1" applyBorder="1" applyAlignment="1">
      <alignment horizontal="center"/>
    </xf>
    <xf numFmtId="182" fontId="6" fillId="0" borderId="3" xfId="1" applyNumberFormat="1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0" fillId="0" borderId="41" xfId="0" applyBorder="1">
      <alignment vertical="center"/>
    </xf>
    <xf numFmtId="182" fontId="0" fillId="0" borderId="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7" fillId="3" borderId="33" xfId="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/>
    </xf>
    <xf numFmtId="176" fontId="6" fillId="0" borderId="21" xfId="1" applyNumberFormat="1" applyFont="1" applyBorder="1" applyAlignment="1">
      <alignment horizontal="center"/>
    </xf>
    <xf numFmtId="176" fontId="6" fillId="0" borderId="26" xfId="1" applyNumberFormat="1" applyFont="1" applyBorder="1" applyAlignment="1">
      <alignment horizontal="center"/>
    </xf>
    <xf numFmtId="0" fontId="0" fillId="0" borderId="43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2" fontId="0" fillId="0" borderId="23" xfId="0" applyNumberFormat="1" applyBorder="1">
      <alignment vertical="center"/>
    </xf>
    <xf numFmtId="2" fontId="0" fillId="0" borderId="20" xfId="0" applyNumberFormat="1" applyBorder="1">
      <alignment vertical="center"/>
    </xf>
    <xf numFmtId="2" fontId="0" fillId="0" borderId="14" xfId="0" applyNumberFormat="1" applyBorder="1">
      <alignment vertical="center"/>
    </xf>
    <xf numFmtId="0" fontId="7" fillId="3" borderId="4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177" fontId="7" fillId="3" borderId="45" xfId="1" applyNumberFormat="1" applyFont="1" applyFill="1" applyBorder="1" applyAlignment="1">
      <alignment horizontal="center" vertical="center" wrapText="1"/>
    </xf>
    <xf numFmtId="178" fontId="7" fillId="3" borderId="46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/>
    </xf>
    <xf numFmtId="176" fontId="6" fillId="0" borderId="14" xfId="1" applyNumberFormat="1" applyFont="1" applyBorder="1" applyAlignment="1">
      <alignment horizontal="center"/>
    </xf>
    <xf numFmtId="0" fontId="6" fillId="0" borderId="13" xfId="4" applyFont="1" applyFill="1" applyBorder="1" applyAlignment="1">
      <alignment horizontal="center" wrapText="1"/>
    </xf>
    <xf numFmtId="178" fontId="6" fillId="0" borderId="14" xfId="4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15" xfId="1" applyNumberFormat="1" applyFont="1" applyBorder="1" applyAlignment="1">
      <alignment horizontal="center"/>
    </xf>
    <xf numFmtId="176" fontId="6" fillId="0" borderId="16" xfId="1" applyNumberFormat="1" applyFont="1" applyBorder="1" applyAlignment="1">
      <alignment horizontal="center"/>
    </xf>
    <xf numFmtId="177" fontId="6" fillId="0" borderId="15" xfId="1" applyNumberFormat="1" applyFont="1" applyBorder="1" applyAlignment="1">
      <alignment horizontal="center"/>
    </xf>
    <xf numFmtId="178" fontId="6" fillId="0" borderId="16" xfId="4" applyNumberFormat="1" applyFont="1" applyFill="1" applyBorder="1" applyAlignment="1">
      <alignment horizontal="center" wrapText="1"/>
    </xf>
    <xf numFmtId="0" fontId="0" fillId="0" borderId="27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28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181" fontId="0" fillId="0" borderId="25" xfId="0" applyNumberFormat="1" applyBorder="1">
      <alignment vertical="center"/>
    </xf>
    <xf numFmtId="0" fontId="0" fillId="0" borderId="21" xfId="0" applyBorder="1">
      <alignment vertical="center"/>
    </xf>
    <xf numFmtId="1" fontId="0" fillId="0" borderId="25" xfId="0" applyNumberFormat="1" applyBorder="1">
      <alignment vertical="center"/>
    </xf>
    <xf numFmtId="0" fontId="0" fillId="0" borderId="25" xfId="0" applyNumberForma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5" fillId="0" borderId="0" xfId="0" applyFont="1" applyAlignment="1">
      <alignment horizontal="center" vertical="center"/>
    </xf>
    <xf numFmtId="0" fontId="0" fillId="0" borderId="40" xfId="0" applyBorder="1">
      <alignment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86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80" fontId="2" fillId="0" borderId="0" xfId="0" applyNumberFormat="1" applyFont="1" applyBorder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0" fontId="2" fillId="0" borderId="1" xfId="0" applyNumberFormat="1" applyFont="1" applyBorder="1">
      <alignment vertical="center"/>
    </xf>
    <xf numFmtId="0" fontId="0" fillId="0" borderId="0" xfId="0" applyNumberFormat="1">
      <alignment vertical="center"/>
    </xf>
    <xf numFmtId="1" fontId="0" fillId="0" borderId="0" xfId="0" applyNumberFormat="1">
      <alignment vertical="center"/>
    </xf>
    <xf numFmtId="177" fontId="26" fillId="3" borderId="0" xfId="1" applyNumberFormat="1" applyFont="1" applyFill="1" applyAlignment="1">
      <alignment horizontal="center" vertical="center" wrapText="1"/>
    </xf>
    <xf numFmtId="178" fontId="26" fillId="3" borderId="0" xfId="1" applyNumberFormat="1" applyFont="1" applyFill="1" applyAlignment="1">
      <alignment horizontal="center" vertical="center" wrapText="1"/>
    </xf>
    <xf numFmtId="177" fontId="27" fillId="3" borderId="0" xfId="1" applyNumberFormat="1" applyFont="1" applyFill="1" applyAlignment="1">
      <alignment horizontal="center" vertical="center" wrapText="1"/>
    </xf>
    <xf numFmtId="179" fontId="26" fillId="3" borderId="0" xfId="1" applyNumberFormat="1" applyFont="1" applyFill="1" applyAlignment="1">
      <alignment horizontal="center" vertical="center" wrapText="1"/>
    </xf>
    <xf numFmtId="179" fontId="27" fillId="3" borderId="0" xfId="1" applyNumberFormat="1" applyFont="1" applyFill="1" applyAlignment="1">
      <alignment horizontal="center" vertical="center" wrapText="1"/>
    </xf>
    <xf numFmtId="178" fontId="28" fillId="3" borderId="0" xfId="1" applyNumberFormat="1" applyFont="1" applyFill="1" applyAlignment="1">
      <alignment horizontal="center" vertical="center" wrapText="1"/>
    </xf>
    <xf numFmtId="180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40" xfId="0" applyNumberFormat="1" applyBorder="1" applyAlignment="1">
      <alignment vertical="center"/>
    </xf>
    <xf numFmtId="180" fontId="0" fillId="0" borderId="17" xfId="0" applyNumberFormat="1" applyBorder="1">
      <alignment vertical="center"/>
    </xf>
    <xf numFmtId="2" fontId="0" fillId="0" borderId="17" xfId="0" applyNumberFormat="1" applyBorder="1">
      <alignment vertical="center"/>
    </xf>
    <xf numFmtId="180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180" fontId="0" fillId="0" borderId="40" xfId="0" applyNumberFormat="1" applyBorder="1">
      <alignment vertical="center"/>
    </xf>
    <xf numFmtId="2" fontId="0" fillId="0" borderId="40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2" borderId="1" xfId="0" applyFill="1" applyBorder="1">
      <alignment vertical="center"/>
    </xf>
    <xf numFmtId="1" fontId="0" fillId="0" borderId="1" xfId="0" applyNumberFormat="1" applyFont="1" applyBorder="1">
      <alignment vertical="center"/>
    </xf>
    <xf numFmtId="9" fontId="0" fillId="0" borderId="1" xfId="8" applyFont="1" applyBorder="1">
      <alignment vertical="center"/>
    </xf>
    <xf numFmtId="9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NumberFormat="1" applyFill="1" applyAlignment="1"/>
    <xf numFmtId="0" fontId="0" fillId="0" borderId="0" xfId="0" applyFill="1" applyAlignment="1"/>
    <xf numFmtId="11" fontId="0" fillId="0" borderId="0" xfId="0" applyNumberFormat="1" applyFill="1" applyAlignment="1"/>
    <xf numFmtId="183" fontId="0" fillId="0" borderId="0" xfId="0" applyNumberFormat="1" applyFill="1" applyAlignmen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7" fontId="0" fillId="0" borderId="0" xfId="0" applyNumberFormat="1" applyAlignment="1">
      <alignment vertical="center"/>
    </xf>
    <xf numFmtId="0" fontId="29" fillId="6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6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1" fontId="0" fillId="0" borderId="1" xfId="0" applyNumberFormat="1" applyFill="1" applyBorder="1" applyAlignment="1"/>
    <xf numFmtId="182" fontId="0" fillId="0" borderId="1" xfId="0" applyNumberFormat="1" applyFill="1" applyBorder="1" applyAlignment="1"/>
    <xf numFmtId="0" fontId="0" fillId="0" borderId="1" xfId="0" applyFill="1" applyBorder="1" applyAlignment="1"/>
    <xf numFmtId="188" fontId="0" fillId="0" borderId="1" xfId="0" applyNumberFormat="1" applyFill="1" applyBorder="1" applyAlignment="1"/>
    <xf numFmtId="0" fontId="0" fillId="4" borderId="0" xfId="0" quotePrefix="1" applyNumberFormat="1" applyFont="1" applyFill="1">
      <alignment vertical="center"/>
    </xf>
    <xf numFmtId="0" fontId="2" fillId="6" borderId="0" xfId="0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2" applyFont="1" applyBorder="1"/>
    <xf numFmtId="180" fontId="6" fillId="0" borderId="0" xfId="3" applyNumberFormat="1" applyFont="1" applyBorder="1"/>
    <xf numFmtId="17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0" xfId="2" applyFont="1" applyFill="1" applyBorder="1"/>
    <xf numFmtId="180" fontId="6" fillId="0" borderId="0" xfId="3" applyNumberFormat="1" applyFont="1" applyFill="1" applyBorder="1"/>
    <xf numFmtId="0" fontId="6" fillId="0" borderId="0" xfId="4" applyFont="1" applyFill="1" applyBorder="1" applyAlignment="1">
      <alignment horizontal="center"/>
    </xf>
    <xf numFmtId="180" fontId="6" fillId="0" borderId="0" xfId="5" applyNumberFormat="1" applyFont="1" applyBorder="1"/>
    <xf numFmtId="176" fontId="6" fillId="0" borderId="0" xfId="4" applyNumberFormat="1" applyFont="1" applyFill="1" applyBorder="1" applyAlignment="1">
      <alignment horizontal="center" wrapText="1"/>
    </xf>
    <xf numFmtId="179" fontId="6" fillId="0" borderId="0" xfId="4" applyNumberFormat="1" applyFont="1" applyFill="1" applyBorder="1" applyAlignment="1">
      <alignment horizontal="center" wrapText="1"/>
    </xf>
    <xf numFmtId="0" fontId="6" fillId="0" borderId="0" xfId="5" applyFont="1" applyBorder="1"/>
    <xf numFmtId="180" fontId="6" fillId="0" borderId="0" xfId="5" applyNumberFormat="1" applyFont="1" applyFill="1" applyBorder="1"/>
    <xf numFmtId="180" fontId="6" fillId="0" borderId="0" xfId="6" applyNumberFormat="1" applyFont="1" applyBorder="1"/>
    <xf numFmtId="180" fontId="6" fillId="0" borderId="0" xfId="6" applyNumberFormat="1" applyFont="1" applyFill="1" applyBorder="1"/>
    <xf numFmtId="180" fontId="6" fillId="0" borderId="0" xfId="7" applyNumberFormat="1" applyFont="1" applyBorder="1"/>
    <xf numFmtId="180" fontId="6" fillId="0" borderId="0" xfId="7" applyNumberFormat="1" applyFont="1" applyFill="1" applyBorder="1"/>
    <xf numFmtId="0" fontId="29" fillId="0" borderId="0" xfId="0" applyFont="1" applyBorder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center" vertical="center" wrapText="1"/>
    </xf>
    <xf numFmtId="177" fontId="7" fillId="6" borderId="1" xfId="1" applyNumberFormat="1" applyFont="1" applyFill="1" applyBorder="1" applyAlignment="1">
      <alignment horizontal="center" vertical="center" wrapText="1"/>
    </xf>
    <xf numFmtId="178" fontId="7" fillId="6" borderId="1" xfId="1" applyNumberFormat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177" fontId="7" fillId="6" borderId="3" xfId="1" applyNumberFormat="1" applyFont="1" applyFill="1" applyBorder="1" applyAlignment="1">
      <alignment horizontal="center" vertical="center" wrapText="1"/>
    </xf>
    <xf numFmtId="178" fontId="7" fillId="6" borderId="3" xfId="1" applyNumberFormat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shrinkToFit="1"/>
    </xf>
    <xf numFmtId="177" fontId="7" fillId="6" borderId="32" xfId="1" applyNumberFormat="1" applyFont="1" applyFill="1" applyBorder="1" applyAlignment="1">
      <alignment horizontal="center" vertical="center" shrinkToFit="1"/>
    </xf>
    <xf numFmtId="178" fontId="7" fillId="6" borderId="32" xfId="1" applyNumberFormat="1" applyFont="1" applyFill="1" applyBorder="1" applyAlignment="1">
      <alignment horizontal="center" vertical="center" shrinkToFit="1"/>
    </xf>
    <xf numFmtId="0" fontId="6" fillId="0" borderId="27" xfId="1" applyFont="1" applyBorder="1" applyAlignment="1">
      <alignment horizontal="center"/>
    </xf>
    <xf numFmtId="178" fontId="6" fillId="0" borderId="27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178" fontId="6" fillId="0" borderId="28" xfId="1" applyNumberFormat="1" applyFont="1" applyBorder="1" applyAlignment="1">
      <alignment horizontal="center"/>
    </xf>
    <xf numFmtId="0" fontId="6" fillId="6" borderId="3" xfId="1" applyFont="1" applyFill="1" applyBorder="1" applyAlignment="1">
      <alignment horizontal="center" vertical="center" wrapText="1"/>
    </xf>
    <xf numFmtId="177" fontId="6" fillId="6" borderId="3" xfId="1" applyNumberFormat="1" applyFont="1" applyFill="1" applyBorder="1" applyAlignment="1">
      <alignment horizontal="center" vertical="center"/>
    </xf>
    <xf numFmtId="178" fontId="6" fillId="6" borderId="3" xfId="1" applyNumberFormat="1" applyFont="1" applyFill="1" applyBorder="1" applyAlignment="1">
      <alignment horizontal="center" vertical="center" wrapText="1"/>
    </xf>
    <xf numFmtId="180" fontId="6" fillId="0" borderId="27" xfId="3" applyNumberFormat="1" applyFont="1" applyFill="1" applyBorder="1"/>
    <xf numFmtId="0" fontId="6" fillId="0" borderId="27" xfId="2" applyFont="1" applyFill="1" applyBorder="1"/>
    <xf numFmtId="177" fontId="6" fillId="0" borderId="27" xfId="1" applyNumberFormat="1" applyFont="1" applyFill="1" applyBorder="1" applyAlignment="1">
      <alignment horizontal="center"/>
    </xf>
    <xf numFmtId="180" fontId="6" fillId="0" borderId="1" xfId="3" applyNumberFormat="1" applyFont="1" applyFill="1" applyBorder="1"/>
    <xf numFmtId="0" fontId="6" fillId="0" borderId="1" xfId="2" applyFont="1" applyFill="1" applyBorder="1"/>
    <xf numFmtId="177" fontId="6" fillId="0" borderId="1" xfId="1" applyNumberFormat="1" applyFont="1" applyFill="1" applyBorder="1" applyAlignment="1">
      <alignment horizontal="center"/>
    </xf>
    <xf numFmtId="180" fontId="6" fillId="0" borderId="28" xfId="3" applyNumberFormat="1" applyFont="1" applyFill="1" applyBorder="1"/>
    <xf numFmtId="0" fontId="6" fillId="0" borderId="28" xfId="2" applyFont="1" applyFill="1" applyBorder="1"/>
    <xf numFmtId="177" fontId="6" fillId="0" borderId="28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0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83" fontId="0" fillId="0" borderId="4" xfId="0" applyNumberFormat="1" applyBorder="1">
      <alignment vertical="center"/>
    </xf>
    <xf numFmtId="183" fontId="0" fillId="0" borderId="18" xfId="0" applyNumberFormat="1" applyBorder="1">
      <alignment vertical="center"/>
    </xf>
    <xf numFmtId="176" fontId="0" fillId="0" borderId="39" xfId="0" applyNumberFormat="1" applyBorder="1" applyAlignment="1">
      <alignment horizontal="center" vertical="center"/>
    </xf>
    <xf numFmtId="183" fontId="0" fillId="0" borderId="5" xfId="0" applyNumberFormat="1" applyBorder="1">
      <alignment vertical="center"/>
    </xf>
    <xf numFmtId="183" fontId="0" fillId="0" borderId="38" xfId="0" applyNumberFormat="1" applyBorder="1">
      <alignment vertical="center"/>
    </xf>
    <xf numFmtId="190" fontId="0" fillId="0" borderId="3" xfId="0" applyNumberFormat="1" applyBorder="1" applyAlignment="1">
      <alignment horizontal="center" vertical="center"/>
    </xf>
    <xf numFmtId="190" fontId="0" fillId="0" borderId="26" xfId="0" applyNumberFormat="1" applyBorder="1" applyAlignment="1">
      <alignment horizontal="center" vertical="center"/>
    </xf>
    <xf numFmtId="190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9" fontId="0" fillId="0" borderId="0" xfId="0" applyNumberFormat="1">
      <alignment vertical="center"/>
    </xf>
    <xf numFmtId="189" fontId="0" fillId="0" borderId="4" xfId="0" applyNumberFormat="1" applyBorder="1">
      <alignment vertical="center"/>
    </xf>
    <xf numFmtId="189" fontId="0" fillId="0" borderId="18" xfId="0" applyNumberFormat="1" applyBorder="1">
      <alignment vertical="center"/>
    </xf>
    <xf numFmtId="189" fontId="0" fillId="0" borderId="5" xfId="0" applyNumberFormat="1" applyBorder="1">
      <alignment vertical="center"/>
    </xf>
    <xf numFmtId="189" fontId="0" fillId="0" borderId="38" xfId="0" applyNumberFormat="1" applyBorder="1">
      <alignment vertical="center"/>
    </xf>
    <xf numFmtId="190" fontId="0" fillId="0" borderId="0" xfId="0" applyNumberFormat="1">
      <alignment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32" fillId="0" borderId="39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8" xfId="0" applyBorder="1">
      <alignment vertical="center"/>
    </xf>
    <xf numFmtId="190" fontId="0" fillId="0" borderId="1" xfId="0" applyNumberFormat="1" applyBorder="1" applyAlignment="1">
      <alignment horizontal="center" vertical="center"/>
    </xf>
    <xf numFmtId="190" fontId="0" fillId="0" borderId="21" xfId="0" applyNumberFormat="1" applyBorder="1" applyAlignment="1">
      <alignment horizontal="center" vertical="center"/>
    </xf>
    <xf numFmtId="184" fontId="0" fillId="0" borderId="4" xfId="0" applyNumberFormat="1" applyBorder="1">
      <alignment vertical="center"/>
    </xf>
    <xf numFmtId="190" fontId="0" fillId="0" borderId="4" xfId="0" applyNumberFormat="1" applyBorder="1">
      <alignment vertical="center"/>
    </xf>
    <xf numFmtId="0" fontId="6" fillId="0" borderId="47" xfId="9" applyFont="1" applyBorder="1" applyAlignment="1">
      <alignment horizontal="center" wrapText="1"/>
    </xf>
    <xf numFmtId="0" fontId="6" fillId="0" borderId="47" xfId="9" applyFont="1" applyBorder="1" applyAlignment="1">
      <alignment horizontal="center" vertical="center" wrapText="1"/>
    </xf>
    <xf numFmtId="0" fontId="6" fillId="0" borderId="50" xfId="9" applyFont="1" applyBorder="1" applyAlignment="1">
      <alignment horizontal="center" vertical="center" wrapText="1"/>
    </xf>
    <xf numFmtId="0" fontId="6" fillId="0" borderId="48" xfId="9" applyFont="1" applyBorder="1" applyAlignment="1">
      <alignment horizontal="center" vertical="center" wrapText="1"/>
    </xf>
    <xf numFmtId="189" fontId="6" fillId="0" borderId="50" xfId="9" applyNumberFormat="1" applyBorder="1" applyAlignment="1">
      <alignment horizontal="right" wrapText="1"/>
    </xf>
    <xf numFmtId="189" fontId="6" fillId="0" borderId="48" xfId="9" applyNumberFormat="1" applyBorder="1" applyAlignment="1">
      <alignment horizontal="right" wrapText="1"/>
    </xf>
    <xf numFmtId="0" fontId="6" fillId="0" borderId="0" xfId="9" applyFont="1" applyBorder="1" applyAlignment="1">
      <alignment horizontal="center" vertical="center" wrapText="1"/>
    </xf>
    <xf numFmtId="189" fontId="6" fillId="0" borderId="0" xfId="9" applyNumberFormat="1" applyBorder="1" applyAlignment="1">
      <alignment horizontal="right" wrapText="1"/>
    </xf>
    <xf numFmtId="181" fontId="0" fillId="0" borderId="17" xfId="0" applyNumberFormat="1" applyBorder="1">
      <alignment vertical="center"/>
    </xf>
    <xf numFmtId="181" fontId="0" fillId="0" borderId="0" xfId="0" applyNumberFormat="1" applyBorder="1">
      <alignment vertical="center"/>
    </xf>
    <xf numFmtId="181" fontId="0" fillId="0" borderId="40" xfId="0" applyNumberFormat="1" applyBorder="1">
      <alignment vertical="center"/>
    </xf>
    <xf numFmtId="2" fontId="0" fillId="0" borderId="17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7" fillId="3" borderId="0" xfId="1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90" fontId="0" fillId="0" borderId="38" xfId="0" applyNumberFormat="1" applyBorder="1" applyAlignment="1">
      <alignment horizontal="center" vertical="center"/>
    </xf>
    <xf numFmtId="2" fontId="2" fillId="0" borderId="27" xfId="0" applyNumberFormat="1" applyFont="1" applyFill="1" applyBorder="1">
      <alignment vertical="center"/>
    </xf>
    <xf numFmtId="2" fontId="2" fillId="0" borderId="12" xfId="0" applyNumberFormat="1" applyFont="1" applyFill="1" applyBorder="1">
      <alignment vertical="center"/>
    </xf>
    <xf numFmtId="2" fontId="2" fillId="0" borderId="1" xfId="0" applyNumberFormat="1" applyFont="1" applyFill="1" applyBorder="1">
      <alignment vertical="center"/>
    </xf>
    <xf numFmtId="2" fontId="2" fillId="0" borderId="14" xfId="0" applyNumberFormat="1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8" xfId="9" applyFont="1" applyBorder="1" applyAlignment="1">
      <alignment horizontal="center" vertical="center" wrapText="1"/>
    </xf>
    <xf numFmtId="0" fontId="6" fillId="0" borderId="49" xfId="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0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8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180" fontId="2" fillId="0" borderId="40" xfId="0" applyNumberFormat="1" applyFont="1" applyFill="1" applyBorder="1">
      <alignment vertical="center"/>
    </xf>
    <xf numFmtId="0" fontId="7" fillId="0" borderId="0" xfId="1" applyFont="1" applyFill="1" applyAlignment="1">
      <alignment horizontal="center" vertical="center" wrapText="1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1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>
      <alignment vertical="center"/>
    </xf>
    <xf numFmtId="0" fontId="6" fillId="0" borderId="27" xfId="1" applyFont="1" applyFill="1" applyBorder="1" applyAlignment="1">
      <alignment horizontal="center" vertical="center" wrapText="1"/>
    </xf>
    <xf numFmtId="9" fontId="0" fillId="0" borderId="14" xfId="0" applyNumberFormat="1" applyBorder="1">
      <alignment vertical="center"/>
    </xf>
    <xf numFmtId="0" fontId="3" fillId="6" borderId="1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>
      <alignment vertical="center"/>
    </xf>
    <xf numFmtId="2" fontId="2" fillId="0" borderId="13" xfId="0" applyNumberFormat="1" applyFont="1" applyFill="1" applyBorder="1">
      <alignment vertical="center"/>
    </xf>
    <xf numFmtId="2" fontId="2" fillId="0" borderId="15" xfId="0" applyNumberFormat="1" applyFont="1" applyFill="1" applyBorder="1">
      <alignment vertical="center"/>
    </xf>
    <xf numFmtId="2" fontId="2" fillId="0" borderId="28" xfId="0" applyNumberFormat="1" applyFont="1" applyFill="1" applyBorder="1">
      <alignment vertical="center"/>
    </xf>
    <xf numFmtId="2" fontId="2" fillId="0" borderId="16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</cellXfs>
  <cellStyles count="10">
    <cellStyle name="パーセント" xfId="8" builtinId="5"/>
    <cellStyle name="標準" xfId="0" builtinId="0"/>
    <cellStyle name="標準 2" xfId="9"/>
    <cellStyle name="標準 3" xfId="1"/>
    <cellStyle name="標準 4" xfId="2"/>
    <cellStyle name="標準 5" xfId="3"/>
    <cellStyle name="標準 6" xfId="5"/>
    <cellStyle name="標準 7" xfId="6"/>
    <cellStyle name="標準 8" xfId="7"/>
    <cellStyle name="標準_Sheet1" xfId="4"/>
  </cellStyles>
  <dxfs count="3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42914233730507"/>
          <c:y val="0.18932038834951456"/>
          <c:w val="0.7500021798333445"/>
          <c:h val="0.60194174757281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第5章!$D$28</c:f>
              <c:strCache>
                <c:ptCount val="1"/>
                <c:pt idx="0">
                  <c:v>ｐ（ｘ）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968253968253968E-3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第5章!$B$29:$B$34</c:f>
              <c:numCache>
                <c:formatCode>0_ 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第5章!$D$29:$D$34</c:f>
              <c:numCache>
                <c:formatCode>0.0000</c:formatCode>
                <c:ptCount val="6"/>
                <c:pt idx="0">
                  <c:v>0.13168724279835398</c:v>
                </c:pt>
                <c:pt idx="1">
                  <c:v>0.32921810699588488</c:v>
                </c:pt>
                <c:pt idx="2">
                  <c:v>0.32921810699588488</c:v>
                </c:pt>
                <c:pt idx="3">
                  <c:v>0.16460905349794241</c:v>
                </c:pt>
                <c:pt idx="4">
                  <c:v>4.1152263374485597E-2</c:v>
                </c:pt>
                <c:pt idx="5">
                  <c:v>4.1152263374485592E-3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809536"/>
        <c:axId val="161811072"/>
      </c:barChart>
      <c:catAx>
        <c:axId val="1618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正解数</a:t>
                </a:r>
              </a:p>
            </c:rich>
          </c:tx>
          <c:layout>
            <c:manualLayout>
              <c:xMode val="edge"/>
              <c:yMode val="edge"/>
              <c:x val="0.51190632420947391"/>
              <c:y val="0.8932038834951456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8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11072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確率　</a:t>
                </a:r>
              </a:p>
            </c:rich>
          </c:tx>
          <c:layout>
            <c:manualLayout>
              <c:xMode val="edge"/>
              <c:yMode val="edge"/>
              <c:x val="1.9841582302212224E-2"/>
              <c:y val="0.3543689320388349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809536"/>
        <c:crosses val="autoZero"/>
        <c:crossBetween val="between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 pitchFamily="50" charset="-128"/>
          <a:ea typeface="ＭＳ Ｐゴシック" pitchFamily="50" charset="-128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42914233730507"/>
          <c:y val="0.18932038834951456"/>
          <c:w val="0.7500021798333445"/>
          <c:h val="0.60194174757281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第5章!$D$18</c:f>
              <c:strCache>
                <c:ptCount val="1"/>
                <c:pt idx="0">
                  <c:v>ｐ（ｘ）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968253968253968E-3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第5章!$B$19:$B$25</c:f>
              <c:numCache>
                <c:formatCode>0_ 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第5章!$D$19:$D$25</c:f>
              <c:numCache>
                <c:formatCode>0.0000</c:formatCode>
                <c:ptCount val="7"/>
                <c:pt idx="0">
                  <c:v>1.5625E-2</c:v>
                </c:pt>
                <c:pt idx="1">
                  <c:v>9.375E-2</c:v>
                </c:pt>
                <c:pt idx="2">
                  <c:v>0.234375</c:v>
                </c:pt>
                <c:pt idx="3">
                  <c:v>0.3125</c:v>
                </c:pt>
                <c:pt idx="4">
                  <c:v>0.234375</c:v>
                </c:pt>
                <c:pt idx="5">
                  <c:v>9.375E-2</c:v>
                </c:pt>
                <c:pt idx="6">
                  <c:v>1.5625E-2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839360"/>
        <c:axId val="161850880"/>
      </c:barChart>
      <c:catAx>
        <c:axId val="1618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正解数</a:t>
                </a:r>
              </a:p>
            </c:rich>
          </c:tx>
          <c:layout>
            <c:manualLayout>
              <c:xMode val="edge"/>
              <c:yMode val="edge"/>
              <c:x val="0.51190632420947391"/>
              <c:y val="0.8932038834951456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50880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確率　</a:t>
                </a:r>
              </a:p>
            </c:rich>
          </c:tx>
          <c:layout>
            <c:manualLayout>
              <c:xMode val="edge"/>
              <c:yMode val="edge"/>
              <c:x val="1.9841582302212224E-2"/>
              <c:y val="0.3543689320388349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839360"/>
        <c:crosses val="autoZero"/>
        <c:crossBetween val="between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 pitchFamily="50" charset="-128"/>
          <a:ea typeface="ＭＳ Ｐゴシック" pitchFamily="50" charset="-128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42914233730507"/>
          <c:y val="0.18932038834951456"/>
          <c:w val="0.7500021798333445"/>
          <c:h val="0.60194174757281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第5章!$D$46</c:f>
              <c:strCache>
                <c:ptCount val="1"/>
                <c:pt idx="0">
                  <c:v>ｐ（ｘ）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968253968253968E-3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第5章!$B$47:$B$52</c:f>
              <c:numCache>
                <c:formatCode>0_ 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第5章!$D$47:$D$52</c:f>
              <c:numCache>
                <c:formatCode>0.0000</c:formatCode>
                <c:ptCount val="6"/>
                <c:pt idx="0">
                  <c:v>4.1152263374485618E-3</c:v>
                </c:pt>
                <c:pt idx="1">
                  <c:v>4.1152263374485611E-2</c:v>
                </c:pt>
                <c:pt idx="2">
                  <c:v>0.16460905349794244</c:v>
                </c:pt>
                <c:pt idx="3">
                  <c:v>0.32921810699588483</c:v>
                </c:pt>
                <c:pt idx="4">
                  <c:v>0.32921810699588477</c:v>
                </c:pt>
                <c:pt idx="5">
                  <c:v>0.13168724279835389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903744"/>
        <c:axId val="161907072"/>
      </c:barChart>
      <c:catAx>
        <c:axId val="1619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正解数</a:t>
                </a:r>
              </a:p>
            </c:rich>
          </c:tx>
          <c:layout>
            <c:manualLayout>
              <c:xMode val="edge"/>
              <c:yMode val="edge"/>
              <c:x val="0.51190632420947391"/>
              <c:y val="0.8932038834951456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907072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確率　</a:t>
                </a:r>
              </a:p>
            </c:rich>
          </c:tx>
          <c:layout>
            <c:manualLayout>
              <c:xMode val="edge"/>
              <c:yMode val="edge"/>
              <c:x val="1.9841582302212224E-2"/>
              <c:y val="0.3543689320388349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1903744"/>
        <c:crosses val="autoZero"/>
        <c:crossBetween val="between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 pitchFamily="50" charset="-128"/>
          <a:ea typeface="ＭＳ Ｐゴシック" pitchFamily="50" charset="-128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42914233730507"/>
          <c:y val="0.18932038834951456"/>
          <c:w val="0.7500021798333445"/>
          <c:h val="0.60194174757281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第5章!$D$37</c:f>
              <c:strCache>
                <c:ptCount val="1"/>
                <c:pt idx="0">
                  <c:v>ｐ（ｘ）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968253968253968E-3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第5章!$B$38:$B$43</c:f>
              <c:numCache>
                <c:formatCode>0_ 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第5章!$D$38:$D$43</c:f>
              <c:numCache>
                <c:formatCode>0.0000</c:formatCode>
                <c:ptCount val="6"/>
                <c:pt idx="0">
                  <c:v>3.125E-2</c:v>
                </c:pt>
                <c:pt idx="1">
                  <c:v>0.15625</c:v>
                </c:pt>
                <c:pt idx="2">
                  <c:v>0.3125</c:v>
                </c:pt>
                <c:pt idx="3">
                  <c:v>0.3125</c:v>
                </c:pt>
                <c:pt idx="4">
                  <c:v>0.15625</c:v>
                </c:pt>
                <c:pt idx="5">
                  <c:v>3.125E-2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357376"/>
        <c:axId val="176360448"/>
      </c:barChart>
      <c:catAx>
        <c:axId val="17635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正解数</a:t>
                </a:r>
              </a:p>
            </c:rich>
          </c:tx>
          <c:layout>
            <c:manualLayout>
              <c:xMode val="edge"/>
              <c:yMode val="edge"/>
              <c:x val="0.51190632420947391"/>
              <c:y val="0.8932038834951456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636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60448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確率　</a:t>
                </a:r>
              </a:p>
            </c:rich>
          </c:tx>
          <c:layout>
            <c:manualLayout>
              <c:xMode val="edge"/>
              <c:yMode val="edge"/>
              <c:x val="1.9841582302212224E-2"/>
              <c:y val="0.3543689320388349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6357376"/>
        <c:crosses val="autoZero"/>
        <c:crossBetween val="between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 pitchFamily="50" charset="-128"/>
          <a:ea typeface="ＭＳ Ｐゴシック" pitchFamily="50" charset="-128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0.42735</cdr:x>
      <cdr:y>0.1838</cdr:y>
    </cdr:from>
    <cdr:to>
      <cdr:x>0.67643</cdr:x>
      <cdr:y>0.29755</cdr:y>
    </cdr:to>
    <cdr:sp macro="" textlink="">
      <cdr:nvSpPr>
        <cdr:cNvPr id="25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692" y="360643"/>
          <a:ext cx="797141" cy="223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p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=1/3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n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=5</a:t>
          </a:r>
        </a:p>
      </cdr:txBody>
    </cdr:sp>
  </cdr:relSizeAnchor>
  <cdr:relSizeAnchor xmlns:cdr="http://schemas.openxmlformats.org/drawingml/2006/chartDrawing">
    <cdr:from>
      <cdr:x>0.05357</cdr:x>
      <cdr:y>0.03398</cdr:y>
    </cdr:from>
    <cdr:to>
      <cdr:x>0.23214</cdr:x>
      <cdr:y>0.20388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666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ja-JP" i="1">
              <a:effectLst/>
              <a:latin typeface="+mn-ea"/>
              <a:ea typeface="+mn-ea"/>
            </a:rPr>
            <a:t>　</a:t>
          </a:r>
          <a:r>
            <a:rPr lang="en-US" altLang="ja-JP" i="1">
              <a:effectLst/>
              <a:latin typeface="+mn-ea"/>
              <a:ea typeface="+mn-ea"/>
            </a:rPr>
            <a:t>f </a:t>
          </a:r>
          <a:r>
            <a:rPr lang="en-US" altLang="ja-JP" i="0">
              <a:effectLst/>
              <a:latin typeface="+mn-ea"/>
              <a:ea typeface="+mn-ea"/>
            </a:rPr>
            <a:t>(</a:t>
          </a:r>
          <a:r>
            <a:rPr lang="en-US" altLang="ja-JP" i="1">
              <a:effectLst/>
              <a:latin typeface="+mn-ea"/>
              <a:ea typeface="+mn-ea"/>
            </a:rPr>
            <a:t>x</a:t>
          </a:r>
          <a:r>
            <a:rPr lang="en-US" altLang="ja-JP" i="0">
              <a:effectLst/>
              <a:latin typeface="+mn-ea"/>
              <a:ea typeface="+mn-ea"/>
            </a:rPr>
            <a:t>)</a:t>
          </a:r>
          <a:r>
            <a:rPr lang="ja-JP" altLang="ja-JP" i="1">
              <a:effectLst/>
              <a:latin typeface="+mn-ea"/>
              <a:ea typeface="+mn-ea"/>
            </a:rPr>
            <a:t>　</a:t>
          </a:r>
          <a:endParaRPr lang="ja-JP" altLang="en-US" sz="1100" i="1">
            <a:latin typeface="+mn-ea"/>
            <a:ea typeface="+mn-ea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0.42735</cdr:x>
      <cdr:y>0.1838</cdr:y>
    </cdr:from>
    <cdr:to>
      <cdr:x>0.65982</cdr:x>
      <cdr:y>0.29229</cdr:y>
    </cdr:to>
    <cdr:sp macro="" textlink="">
      <cdr:nvSpPr>
        <cdr:cNvPr id="25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383" y="378150"/>
          <a:ext cx="797141" cy="223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p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=1/2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n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=6</a:t>
          </a:r>
        </a:p>
      </cdr:txBody>
    </cdr:sp>
  </cdr:relSizeAnchor>
  <cdr:relSizeAnchor xmlns:cdr="http://schemas.openxmlformats.org/drawingml/2006/chartDrawing">
    <cdr:from>
      <cdr:x>0.05357</cdr:x>
      <cdr:y>0.03398</cdr:y>
    </cdr:from>
    <cdr:to>
      <cdr:x>0.23214</cdr:x>
      <cdr:y>0.20388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666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ja-JP" i="1">
              <a:effectLst/>
              <a:latin typeface="+mn-ea"/>
              <a:ea typeface="+mn-ea"/>
            </a:rPr>
            <a:t>　</a:t>
          </a:r>
          <a:r>
            <a:rPr lang="en-US" altLang="ja-JP" i="1">
              <a:effectLst/>
              <a:latin typeface="+mn-ea"/>
              <a:ea typeface="+mn-ea"/>
            </a:rPr>
            <a:t>f </a:t>
          </a:r>
          <a:r>
            <a:rPr lang="en-US" altLang="ja-JP" i="0">
              <a:effectLst/>
              <a:latin typeface="+mn-ea"/>
              <a:ea typeface="+mn-ea"/>
            </a:rPr>
            <a:t>(</a:t>
          </a:r>
          <a:r>
            <a:rPr lang="en-US" altLang="ja-JP" i="1">
              <a:effectLst/>
              <a:latin typeface="+mn-ea"/>
              <a:ea typeface="+mn-ea"/>
            </a:rPr>
            <a:t>x</a:t>
          </a:r>
          <a:r>
            <a:rPr lang="en-US" altLang="ja-JP" i="0">
              <a:effectLst/>
              <a:latin typeface="+mn-ea"/>
              <a:ea typeface="+mn-ea"/>
            </a:rPr>
            <a:t>)</a:t>
          </a:r>
          <a:r>
            <a:rPr lang="ja-JP" altLang="ja-JP" i="1">
              <a:effectLst/>
              <a:latin typeface="+mn-ea"/>
              <a:ea typeface="+mn-ea"/>
            </a:rPr>
            <a:t>　</a:t>
          </a:r>
          <a:endParaRPr lang="ja-JP" altLang="en-US" sz="1100" i="1">
            <a:latin typeface="+mn-ea"/>
            <a:ea typeface="+mn-e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0.42735</cdr:x>
      <cdr:y>0.1838</cdr:y>
    </cdr:from>
    <cdr:to>
      <cdr:x>0.65982</cdr:x>
      <cdr:y>0.29229</cdr:y>
    </cdr:to>
    <cdr:sp macro="" textlink="">
      <cdr:nvSpPr>
        <cdr:cNvPr id="25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383" y="378150"/>
          <a:ext cx="797141" cy="223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p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=2/3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n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=5</a:t>
          </a:r>
        </a:p>
      </cdr:txBody>
    </cdr:sp>
  </cdr:relSizeAnchor>
  <cdr:relSizeAnchor xmlns:cdr="http://schemas.openxmlformats.org/drawingml/2006/chartDrawing">
    <cdr:from>
      <cdr:x>0.05357</cdr:x>
      <cdr:y>0.03398</cdr:y>
    </cdr:from>
    <cdr:to>
      <cdr:x>0.23214</cdr:x>
      <cdr:y>0.20388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666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ja-JP" i="1">
              <a:effectLst/>
              <a:latin typeface="+mn-ea"/>
              <a:ea typeface="+mn-ea"/>
            </a:rPr>
            <a:t>　</a:t>
          </a:r>
          <a:r>
            <a:rPr lang="en-US" altLang="ja-JP" i="1">
              <a:effectLst/>
              <a:latin typeface="+mn-ea"/>
              <a:ea typeface="+mn-ea"/>
            </a:rPr>
            <a:t>f </a:t>
          </a:r>
          <a:r>
            <a:rPr lang="en-US" altLang="ja-JP" i="0">
              <a:effectLst/>
              <a:latin typeface="+mn-ea"/>
              <a:ea typeface="+mn-ea"/>
            </a:rPr>
            <a:t>(</a:t>
          </a:r>
          <a:r>
            <a:rPr lang="en-US" altLang="ja-JP" i="1">
              <a:effectLst/>
              <a:latin typeface="+mn-ea"/>
              <a:ea typeface="+mn-ea"/>
            </a:rPr>
            <a:t>x</a:t>
          </a:r>
          <a:r>
            <a:rPr lang="en-US" altLang="ja-JP" i="0">
              <a:effectLst/>
              <a:latin typeface="+mn-ea"/>
              <a:ea typeface="+mn-ea"/>
            </a:rPr>
            <a:t>)</a:t>
          </a:r>
          <a:r>
            <a:rPr lang="ja-JP" altLang="ja-JP" i="1">
              <a:effectLst/>
              <a:latin typeface="+mn-ea"/>
              <a:ea typeface="+mn-ea"/>
            </a:rPr>
            <a:t>　</a:t>
          </a:r>
          <a:endParaRPr lang="ja-JP" altLang="en-US" sz="1100" i="1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0.42735</cdr:x>
      <cdr:y>0.1838</cdr:y>
    </cdr:from>
    <cdr:to>
      <cdr:x>0.65982</cdr:x>
      <cdr:y>0.29229</cdr:y>
    </cdr:to>
    <cdr:sp macro="" textlink="">
      <cdr:nvSpPr>
        <cdr:cNvPr id="25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383" y="378150"/>
          <a:ext cx="797141" cy="223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p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=1/2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200" b="0" i="1" strike="noStrike">
              <a:solidFill>
                <a:srgbClr val="000000"/>
              </a:solidFill>
              <a:latin typeface="Times New Roman" pitchFamily="18" charset="0"/>
              <a:ea typeface="ＭＳ ゴシック"/>
              <a:cs typeface="Times New Roman" pitchFamily="18" charset="0"/>
            </a:rPr>
            <a:t>n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=5</a:t>
          </a:r>
        </a:p>
      </cdr:txBody>
    </cdr:sp>
  </cdr:relSizeAnchor>
  <cdr:relSizeAnchor xmlns:cdr="http://schemas.openxmlformats.org/drawingml/2006/chartDrawing">
    <cdr:from>
      <cdr:x>0.05357</cdr:x>
      <cdr:y>0.03398</cdr:y>
    </cdr:from>
    <cdr:to>
      <cdr:x>0.23214</cdr:x>
      <cdr:y>0.20388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50" y="66675"/>
          <a:ext cx="571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ja-JP" i="1">
              <a:effectLst/>
              <a:latin typeface="+mn-ea"/>
              <a:ea typeface="+mn-ea"/>
            </a:rPr>
            <a:t>　</a:t>
          </a:r>
          <a:r>
            <a:rPr lang="en-US" altLang="ja-JP" i="1">
              <a:effectLst/>
              <a:latin typeface="+mn-ea"/>
              <a:ea typeface="+mn-ea"/>
            </a:rPr>
            <a:t>f </a:t>
          </a:r>
          <a:r>
            <a:rPr lang="en-US" altLang="ja-JP" i="0">
              <a:effectLst/>
              <a:latin typeface="+mn-ea"/>
              <a:ea typeface="+mn-ea"/>
            </a:rPr>
            <a:t>(</a:t>
          </a:r>
          <a:r>
            <a:rPr lang="en-US" altLang="ja-JP" i="1">
              <a:effectLst/>
              <a:latin typeface="+mn-ea"/>
              <a:ea typeface="+mn-ea"/>
            </a:rPr>
            <a:t>x</a:t>
          </a:r>
          <a:r>
            <a:rPr lang="en-US" altLang="ja-JP" i="0">
              <a:effectLst/>
              <a:latin typeface="+mn-ea"/>
              <a:ea typeface="+mn-ea"/>
            </a:rPr>
            <a:t>)</a:t>
          </a:r>
          <a:r>
            <a:rPr lang="ja-JP" altLang="ja-JP" i="1">
              <a:effectLst/>
              <a:latin typeface="+mn-ea"/>
              <a:ea typeface="+mn-ea"/>
            </a:rPr>
            <a:t>　</a:t>
          </a:r>
          <a:endParaRPr lang="ja-JP" altLang="en-US" sz="1100" i="1">
            <a:latin typeface="+mn-ea"/>
            <a:ea typeface="+mn-ea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</xdr:row>
      <xdr:rowOff>0</xdr:rowOff>
    </xdr:from>
    <xdr:to>
      <xdr:col>2</xdr:col>
      <xdr:colOff>409575</xdr:colOff>
      <xdr:row>3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42900"/>
          <a:ext cx="95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295275</xdr:colOff>
      <xdr:row>17</xdr:row>
      <xdr:rowOff>0</xdr:rowOff>
    </xdr:from>
    <xdr:to>
      <xdr:col>2</xdr:col>
      <xdr:colOff>390525</xdr:colOff>
      <xdr:row>18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3067050"/>
          <a:ext cx="95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32</xdr:row>
      <xdr:rowOff>0</xdr:rowOff>
    </xdr:from>
    <xdr:to>
      <xdr:col>2</xdr:col>
      <xdr:colOff>409575</xdr:colOff>
      <xdr:row>33</xdr:row>
      <xdr:rowOff>19050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857875"/>
          <a:ext cx="95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598247</xdr:colOff>
      <xdr:row>0</xdr:row>
      <xdr:rowOff>0</xdr:rowOff>
    </xdr:from>
    <xdr:to>
      <xdr:col>11</xdr:col>
      <xdr:colOff>38100</xdr:colOff>
      <xdr:row>1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4647" y="0"/>
          <a:ext cx="1497253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</xdr:colOff>
      <xdr:row>0</xdr:row>
      <xdr:rowOff>1</xdr:rowOff>
    </xdr:from>
    <xdr:to>
      <xdr:col>6</xdr:col>
      <xdr:colOff>182995</xdr:colOff>
      <xdr:row>1</xdr:row>
      <xdr:rowOff>112362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2" y="1"/>
          <a:ext cx="1554593" cy="960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182993</xdr:colOff>
      <xdr:row>1</xdr:row>
      <xdr:rowOff>112361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0"/>
          <a:ext cx="1554593" cy="960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3"/>
  <sheetViews>
    <sheetView tabSelected="1" workbookViewId="0"/>
  </sheetViews>
  <sheetFormatPr defaultRowHeight="13.5"/>
  <sheetData>
    <row r="1" spans="1:58" ht="36">
      <c r="A1" s="217" t="s">
        <v>129</v>
      </c>
      <c r="B1" s="217" t="s">
        <v>350</v>
      </c>
      <c r="C1" s="217" t="s">
        <v>351</v>
      </c>
      <c r="D1" s="217" t="s">
        <v>603</v>
      </c>
      <c r="E1" s="217" t="s">
        <v>604</v>
      </c>
      <c r="F1" s="217" t="s">
        <v>605</v>
      </c>
      <c r="G1" s="218" t="s">
        <v>607</v>
      </c>
      <c r="H1" s="219" t="s">
        <v>609</v>
      </c>
      <c r="I1" s="219" t="s">
        <v>611</v>
      </c>
      <c r="J1" s="219" t="s">
        <v>613</v>
      </c>
      <c r="K1" s="219" t="s">
        <v>614</v>
      </c>
      <c r="L1" s="219" t="s">
        <v>616</v>
      </c>
      <c r="M1" s="219" t="s">
        <v>618</v>
      </c>
      <c r="N1" s="219" t="s">
        <v>620</v>
      </c>
      <c r="O1" s="218" t="s">
        <v>622</v>
      </c>
      <c r="P1" s="218" t="s">
        <v>624</v>
      </c>
      <c r="Q1" s="218" t="s">
        <v>626</v>
      </c>
      <c r="R1" s="220" t="s">
        <v>628</v>
      </c>
      <c r="S1" s="218" t="s">
        <v>630</v>
      </c>
      <c r="T1" s="219" t="s">
        <v>632</v>
      </c>
      <c r="U1" s="219" t="s">
        <v>634</v>
      </c>
      <c r="V1" s="519" t="s">
        <v>636</v>
      </c>
      <c r="W1" s="221" t="s">
        <v>638</v>
      </c>
      <c r="X1" s="218" t="s">
        <v>640</v>
      </c>
      <c r="Y1" s="218" t="s">
        <v>642</v>
      </c>
      <c r="Z1" s="218" t="s">
        <v>644</v>
      </c>
      <c r="AA1" s="218" t="s">
        <v>646</v>
      </c>
      <c r="AB1" s="219" t="s">
        <v>648</v>
      </c>
      <c r="AC1" s="218" t="s">
        <v>650</v>
      </c>
      <c r="AD1" s="222" t="s">
        <v>652</v>
      </c>
      <c r="AE1" s="222" t="s">
        <v>654</v>
      </c>
      <c r="AF1" s="219" t="s">
        <v>656</v>
      </c>
      <c r="AG1" s="222" t="s">
        <v>657</v>
      </c>
      <c r="AH1" s="223" t="s">
        <v>658</v>
      </c>
      <c r="AI1" s="218" t="s">
        <v>660</v>
      </c>
      <c r="AJ1" s="221" t="s">
        <v>662</v>
      </c>
      <c r="AK1" s="218" t="s">
        <v>664</v>
      </c>
      <c r="AL1" s="221" t="s">
        <v>666</v>
      </c>
      <c r="AM1" s="221" t="s">
        <v>668</v>
      </c>
      <c r="AN1" s="221" t="s">
        <v>670</v>
      </c>
      <c r="AO1" s="218" t="s">
        <v>672</v>
      </c>
      <c r="AP1" s="219" t="s">
        <v>674</v>
      </c>
      <c r="AQ1" s="219" t="s">
        <v>676</v>
      </c>
      <c r="AR1" s="219" t="s">
        <v>678</v>
      </c>
      <c r="AS1" s="219" t="s">
        <v>680</v>
      </c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8"/>
    </row>
    <row r="2" spans="1:58">
      <c r="A2" s="224">
        <v>1</v>
      </c>
      <c r="B2" s="47">
        <v>1</v>
      </c>
      <c r="C2" s="47">
        <v>5</v>
      </c>
      <c r="D2" s="35">
        <v>20</v>
      </c>
      <c r="E2" s="35">
        <v>155</v>
      </c>
      <c r="F2" s="28">
        <v>54.9</v>
      </c>
      <c r="G2" s="46">
        <v>2185</v>
      </c>
      <c r="H2" s="49">
        <v>1151.0999999999999</v>
      </c>
      <c r="I2" s="49">
        <v>52.2</v>
      </c>
      <c r="J2" s="49">
        <v>31.9</v>
      </c>
      <c r="K2" s="49">
        <v>84.1</v>
      </c>
      <c r="L2" s="49">
        <v>93.5</v>
      </c>
      <c r="M2" s="49">
        <v>241.7</v>
      </c>
      <c r="N2" s="49">
        <v>18.899999999999999</v>
      </c>
      <c r="O2" s="46">
        <v>3826</v>
      </c>
      <c r="P2" s="46">
        <v>2781</v>
      </c>
      <c r="Q2" s="46">
        <v>852</v>
      </c>
      <c r="R2" s="46">
        <v>280</v>
      </c>
      <c r="S2" s="46">
        <v>1375</v>
      </c>
      <c r="T2" s="49">
        <v>8.5</v>
      </c>
      <c r="U2" s="49">
        <v>11.4</v>
      </c>
      <c r="V2" s="50">
        <v>1.27</v>
      </c>
      <c r="W2" s="50">
        <v>3.63</v>
      </c>
      <c r="X2" s="46">
        <v>287</v>
      </c>
      <c r="Y2" s="46">
        <v>2836</v>
      </c>
      <c r="Z2" s="46">
        <v>758</v>
      </c>
      <c r="AA2" s="46">
        <v>2</v>
      </c>
      <c r="AB2" s="49">
        <v>12</v>
      </c>
      <c r="AC2" s="46">
        <v>332</v>
      </c>
      <c r="AD2" s="50">
        <v>1.24</v>
      </c>
      <c r="AE2" s="50">
        <v>1.69</v>
      </c>
      <c r="AF2" s="49">
        <v>17.8</v>
      </c>
      <c r="AG2" s="50">
        <v>1.8</v>
      </c>
      <c r="AH2" s="49">
        <v>3.9</v>
      </c>
      <c r="AI2" s="46">
        <v>442</v>
      </c>
      <c r="AJ2" s="50">
        <v>8.5500000000000007</v>
      </c>
      <c r="AK2" s="46">
        <v>188</v>
      </c>
      <c r="AL2" s="50">
        <v>27.97</v>
      </c>
      <c r="AM2" s="50">
        <v>35.26</v>
      </c>
      <c r="AN2" s="50">
        <v>19.77</v>
      </c>
      <c r="AO2" s="46">
        <v>430</v>
      </c>
      <c r="AP2" s="49">
        <v>3</v>
      </c>
      <c r="AQ2" s="49">
        <v>11.4</v>
      </c>
      <c r="AR2" s="49">
        <v>14.9</v>
      </c>
      <c r="AS2" s="49">
        <v>9.6999999999999993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8">
      <c r="A3" s="224">
        <v>2</v>
      </c>
      <c r="B3" s="47">
        <v>2</v>
      </c>
      <c r="C3" s="47">
        <v>5</v>
      </c>
      <c r="D3" s="35">
        <v>19</v>
      </c>
      <c r="E3" s="35">
        <v>158</v>
      </c>
      <c r="F3" s="28">
        <v>41.1</v>
      </c>
      <c r="G3" s="46">
        <v>2215</v>
      </c>
      <c r="H3" s="49">
        <v>1045.5999999999999</v>
      </c>
      <c r="I3" s="49">
        <v>36.799999999999997</v>
      </c>
      <c r="J3" s="49">
        <v>32.1</v>
      </c>
      <c r="K3" s="49">
        <v>68.8</v>
      </c>
      <c r="L3" s="49">
        <v>87.1</v>
      </c>
      <c r="M3" s="49">
        <v>279.89999999999998</v>
      </c>
      <c r="N3" s="49">
        <v>17.7</v>
      </c>
      <c r="O3" s="46">
        <v>4235</v>
      </c>
      <c r="P3" s="46">
        <v>2286</v>
      </c>
      <c r="Q3" s="46">
        <v>381</v>
      </c>
      <c r="R3" s="46">
        <v>251</v>
      </c>
      <c r="S3" s="46">
        <v>1077</v>
      </c>
      <c r="T3" s="49">
        <v>8.8000000000000007</v>
      </c>
      <c r="U3" s="49">
        <v>9.6999999999999993</v>
      </c>
      <c r="V3" s="50">
        <v>1.33</v>
      </c>
      <c r="W3" s="50">
        <v>5.69</v>
      </c>
      <c r="X3" s="46">
        <v>162</v>
      </c>
      <c r="Y3" s="46">
        <v>2314</v>
      </c>
      <c r="Z3" s="46">
        <v>553</v>
      </c>
      <c r="AA3" s="46">
        <v>3</v>
      </c>
      <c r="AB3" s="49">
        <v>12</v>
      </c>
      <c r="AC3" s="46">
        <v>353</v>
      </c>
      <c r="AD3" s="50">
        <v>1.34</v>
      </c>
      <c r="AE3" s="50">
        <v>1.53</v>
      </c>
      <c r="AF3" s="49">
        <v>13.4</v>
      </c>
      <c r="AG3" s="50">
        <v>1.21</v>
      </c>
      <c r="AH3" s="49">
        <v>2</v>
      </c>
      <c r="AI3" s="46">
        <v>372</v>
      </c>
      <c r="AJ3" s="50">
        <v>6.19</v>
      </c>
      <c r="AK3" s="46">
        <v>190</v>
      </c>
      <c r="AL3" s="50">
        <v>20.22</v>
      </c>
      <c r="AM3" s="50">
        <v>32.71</v>
      </c>
      <c r="AN3" s="50">
        <v>22.5</v>
      </c>
      <c r="AO3" s="46">
        <v>407</v>
      </c>
      <c r="AP3" s="49">
        <v>2.5</v>
      </c>
      <c r="AQ3" s="49">
        <v>9.6999999999999993</v>
      </c>
      <c r="AR3" s="49">
        <v>12.3</v>
      </c>
      <c r="AS3" s="49">
        <v>10.7</v>
      </c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8">
      <c r="A4" s="224">
        <v>3</v>
      </c>
      <c r="B4" s="47">
        <v>3</v>
      </c>
      <c r="C4" s="47">
        <v>5</v>
      </c>
      <c r="D4" s="35">
        <v>19</v>
      </c>
      <c r="E4" s="35">
        <v>167</v>
      </c>
      <c r="F4" s="28">
        <v>50.3</v>
      </c>
      <c r="G4" s="46">
        <v>1540</v>
      </c>
      <c r="H4" s="49">
        <v>567.79999999999995</v>
      </c>
      <c r="I4" s="49">
        <v>36.299999999999997</v>
      </c>
      <c r="J4" s="49">
        <v>22.9</v>
      </c>
      <c r="K4" s="49">
        <v>59.2</v>
      </c>
      <c r="L4" s="49">
        <v>57.9</v>
      </c>
      <c r="M4" s="49">
        <v>188.6</v>
      </c>
      <c r="N4" s="49">
        <v>18.399999999999999</v>
      </c>
      <c r="O4" s="46">
        <v>4713</v>
      </c>
      <c r="P4" s="46">
        <v>1842</v>
      </c>
      <c r="Q4" s="46">
        <v>522</v>
      </c>
      <c r="R4" s="46">
        <v>237</v>
      </c>
      <c r="S4" s="46">
        <v>935</v>
      </c>
      <c r="T4" s="49">
        <v>8.6999999999999993</v>
      </c>
      <c r="U4" s="49">
        <v>7.1</v>
      </c>
      <c r="V4" s="50">
        <v>0.9</v>
      </c>
      <c r="W4" s="50">
        <v>2.5099999999999998</v>
      </c>
      <c r="X4" s="46">
        <v>111</v>
      </c>
      <c r="Y4" s="46">
        <v>2869</v>
      </c>
      <c r="Z4" s="46">
        <v>592</v>
      </c>
      <c r="AA4" s="46">
        <v>6</v>
      </c>
      <c r="AB4" s="49">
        <v>8.8000000000000007</v>
      </c>
      <c r="AC4" s="46">
        <v>188</v>
      </c>
      <c r="AD4" s="50">
        <v>0.94</v>
      </c>
      <c r="AE4" s="50">
        <v>0.95</v>
      </c>
      <c r="AF4" s="49">
        <v>13.3</v>
      </c>
      <c r="AG4" s="50">
        <v>1.04</v>
      </c>
      <c r="AH4" s="49">
        <v>4.5</v>
      </c>
      <c r="AI4" s="46">
        <v>239</v>
      </c>
      <c r="AJ4" s="50">
        <v>4.71</v>
      </c>
      <c r="AK4" s="46">
        <v>64</v>
      </c>
      <c r="AL4" s="50">
        <v>13.31</v>
      </c>
      <c r="AM4" s="50">
        <v>21.6</v>
      </c>
      <c r="AN4" s="50">
        <v>16.84</v>
      </c>
      <c r="AO4" s="46">
        <v>297</v>
      </c>
      <c r="AP4" s="49">
        <v>1.9</v>
      </c>
      <c r="AQ4" s="49">
        <v>7.4</v>
      </c>
      <c r="AR4" s="49">
        <v>10.8</v>
      </c>
      <c r="AS4" s="49">
        <v>12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8">
      <c r="A5" s="224">
        <v>4</v>
      </c>
      <c r="B5" s="47">
        <v>4</v>
      </c>
      <c r="C5" s="47">
        <v>5</v>
      </c>
      <c r="D5" s="35">
        <v>19</v>
      </c>
      <c r="E5" s="35">
        <v>158</v>
      </c>
      <c r="F5" s="28">
        <v>51</v>
      </c>
      <c r="G5" s="46">
        <v>1012</v>
      </c>
      <c r="H5" s="49">
        <v>516.5</v>
      </c>
      <c r="I5" s="49">
        <v>21.8</v>
      </c>
      <c r="J5" s="49">
        <v>14.6</v>
      </c>
      <c r="K5" s="49">
        <v>39.299999999999997</v>
      </c>
      <c r="L5" s="49">
        <v>45</v>
      </c>
      <c r="M5" s="49">
        <v>108.2</v>
      </c>
      <c r="N5" s="49">
        <v>8.1999999999999993</v>
      </c>
      <c r="O5" s="46">
        <v>1800</v>
      </c>
      <c r="P5" s="46">
        <v>1216</v>
      </c>
      <c r="Q5" s="46">
        <v>335</v>
      </c>
      <c r="R5" s="46">
        <v>132</v>
      </c>
      <c r="S5" s="46">
        <v>568</v>
      </c>
      <c r="T5" s="49">
        <v>6</v>
      </c>
      <c r="U5" s="49">
        <v>4.2</v>
      </c>
      <c r="V5" s="50">
        <v>0.53</v>
      </c>
      <c r="W5" s="50">
        <v>1.76</v>
      </c>
      <c r="X5" s="46">
        <v>119</v>
      </c>
      <c r="Y5" s="46">
        <v>2127</v>
      </c>
      <c r="Z5" s="46">
        <v>567</v>
      </c>
      <c r="AA5" s="46">
        <v>2</v>
      </c>
      <c r="AB5" s="49">
        <v>5.8</v>
      </c>
      <c r="AC5" s="46">
        <v>175</v>
      </c>
      <c r="AD5" s="50">
        <v>0.64</v>
      </c>
      <c r="AE5" s="50">
        <v>0.9</v>
      </c>
      <c r="AF5" s="49">
        <v>12</v>
      </c>
      <c r="AG5" s="50">
        <v>0.96</v>
      </c>
      <c r="AH5" s="49">
        <v>2.5</v>
      </c>
      <c r="AI5" s="46">
        <v>207</v>
      </c>
      <c r="AJ5" s="50">
        <v>3.66</v>
      </c>
      <c r="AK5" s="46">
        <v>50</v>
      </c>
      <c r="AL5" s="50">
        <v>9.27</v>
      </c>
      <c r="AM5" s="50">
        <v>11.24</v>
      </c>
      <c r="AN5" s="50">
        <v>9.56</v>
      </c>
      <c r="AO5" s="46">
        <v>207</v>
      </c>
      <c r="AP5" s="49">
        <v>1</v>
      </c>
      <c r="AQ5" s="49">
        <v>4.5999999999999996</v>
      </c>
      <c r="AR5" s="49">
        <v>5.6</v>
      </c>
      <c r="AS5" s="49">
        <v>4.3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8">
      <c r="A6" s="224">
        <v>5</v>
      </c>
      <c r="B6" s="47">
        <v>5</v>
      </c>
      <c r="C6" s="47">
        <v>5</v>
      </c>
      <c r="D6" s="35">
        <v>19</v>
      </c>
      <c r="E6" s="35">
        <v>157</v>
      </c>
      <c r="F6" s="28">
        <v>51</v>
      </c>
      <c r="G6" s="46">
        <v>1840</v>
      </c>
      <c r="H6" s="49">
        <v>830.6</v>
      </c>
      <c r="I6" s="49">
        <v>38.5</v>
      </c>
      <c r="J6" s="49">
        <v>21.6</v>
      </c>
      <c r="K6" s="49">
        <v>60.1</v>
      </c>
      <c r="L6" s="49">
        <v>70.5</v>
      </c>
      <c r="M6" s="49">
        <v>231.4</v>
      </c>
      <c r="N6" s="49">
        <v>20</v>
      </c>
      <c r="O6" s="46">
        <v>4120</v>
      </c>
      <c r="P6" s="46">
        <v>2532</v>
      </c>
      <c r="Q6" s="46">
        <v>774</v>
      </c>
      <c r="R6" s="46">
        <v>208</v>
      </c>
      <c r="S6" s="46">
        <v>1428</v>
      </c>
      <c r="T6" s="49">
        <v>6.7</v>
      </c>
      <c r="U6" s="49">
        <v>7.9</v>
      </c>
      <c r="V6" s="50">
        <v>1.06</v>
      </c>
      <c r="W6" s="50">
        <v>2.6</v>
      </c>
      <c r="X6" s="46">
        <v>158</v>
      </c>
      <c r="Y6" s="46">
        <v>2831</v>
      </c>
      <c r="Z6" s="46">
        <v>637</v>
      </c>
      <c r="AA6" s="46">
        <v>10</v>
      </c>
      <c r="AB6" s="49">
        <v>7.3</v>
      </c>
      <c r="AC6" s="46">
        <v>169</v>
      </c>
      <c r="AD6" s="50">
        <v>1.1399999999999999</v>
      </c>
      <c r="AE6" s="50">
        <v>1.06</v>
      </c>
      <c r="AF6" s="49">
        <v>14.7</v>
      </c>
      <c r="AG6" s="50">
        <v>1.2</v>
      </c>
      <c r="AH6" s="49">
        <v>6</v>
      </c>
      <c r="AI6" s="46">
        <v>247</v>
      </c>
      <c r="AJ6" s="50">
        <v>5.53</v>
      </c>
      <c r="AK6" s="46">
        <v>77</v>
      </c>
      <c r="AL6" s="50">
        <v>22.59</v>
      </c>
      <c r="AM6" s="50">
        <v>27.29</v>
      </c>
      <c r="AN6" s="50">
        <v>13.27</v>
      </c>
      <c r="AO6" s="46">
        <v>308</v>
      </c>
      <c r="AP6" s="49">
        <v>1.9</v>
      </c>
      <c r="AQ6" s="49">
        <v>6.4</v>
      </c>
      <c r="AR6" s="49">
        <v>8.5</v>
      </c>
      <c r="AS6" s="49">
        <v>10.4</v>
      </c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8">
      <c r="A7" s="224">
        <v>6</v>
      </c>
      <c r="B7" s="47">
        <v>6</v>
      </c>
      <c r="C7" s="47">
        <v>5</v>
      </c>
      <c r="D7" s="35">
        <v>19</v>
      </c>
      <c r="E7" s="35">
        <v>159</v>
      </c>
      <c r="F7" s="28">
        <v>60.1</v>
      </c>
      <c r="G7" s="46">
        <v>2240</v>
      </c>
      <c r="H7" s="49">
        <v>1246</v>
      </c>
      <c r="I7" s="49">
        <v>56.7</v>
      </c>
      <c r="J7" s="49">
        <v>26.4</v>
      </c>
      <c r="K7" s="49">
        <v>83.2</v>
      </c>
      <c r="L7" s="49">
        <v>95.6</v>
      </c>
      <c r="M7" s="49">
        <v>249</v>
      </c>
      <c r="N7" s="49">
        <v>19.8</v>
      </c>
      <c r="O7" s="46">
        <v>4658</v>
      </c>
      <c r="P7" s="46">
        <v>2530</v>
      </c>
      <c r="Q7" s="46">
        <v>564</v>
      </c>
      <c r="R7" s="46">
        <v>240</v>
      </c>
      <c r="S7" s="46">
        <v>1171</v>
      </c>
      <c r="T7" s="49">
        <v>8.4</v>
      </c>
      <c r="U7" s="49">
        <v>9.4</v>
      </c>
      <c r="V7" s="50">
        <v>1.17</v>
      </c>
      <c r="W7" s="50">
        <v>3.31</v>
      </c>
      <c r="X7" s="46">
        <v>207</v>
      </c>
      <c r="Y7" s="46">
        <v>2788</v>
      </c>
      <c r="Z7" s="46">
        <v>670</v>
      </c>
      <c r="AA7" s="46">
        <v>17</v>
      </c>
      <c r="AB7" s="49">
        <v>13</v>
      </c>
      <c r="AC7" s="46">
        <v>216</v>
      </c>
      <c r="AD7" s="50">
        <v>1.36</v>
      </c>
      <c r="AE7" s="50">
        <v>1.1399999999999999</v>
      </c>
      <c r="AF7" s="49">
        <v>18.3</v>
      </c>
      <c r="AG7" s="50">
        <v>1.28</v>
      </c>
      <c r="AH7" s="49">
        <v>10.3</v>
      </c>
      <c r="AI7" s="46">
        <v>298</v>
      </c>
      <c r="AJ7" s="50">
        <v>6.14</v>
      </c>
      <c r="AK7" s="46">
        <v>92</v>
      </c>
      <c r="AL7" s="50">
        <v>23.05</v>
      </c>
      <c r="AM7" s="50">
        <v>36.64</v>
      </c>
      <c r="AN7" s="50">
        <v>25.33</v>
      </c>
      <c r="AO7" s="46">
        <v>406</v>
      </c>
      <c r="AP7" s="49">
        <v>2.9</v>
      </c>
      <c r="AQ7" s="49">
        <v>9.1</v>
      </c>
      <c r="AR7" s="49">
        <v>12.1</v>
      </c>
      <c r="AS7" s="49">
        <v>11.7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8">
      <c r="A8" s="224">
        <v>7</v>
      </c>
      <c r="B8" s="47">
        <v>7</v>
      </c>
      <c r="C8" s="47">
        <v>5</v>
      </c>
      <c r="D8" s="35">
        <v>19</v>
      </c>
      <c r="E8" s="35">
        <v>159</v>
      </c>
      <c r="F8" s="28">
        <v>57.6</v>
      </c>
      <c r="G8" s="46">
        <v>2019</v>
      </c>
      <c r="H8" s="49">
        <v>953.7</v>
      </c>
      <c r="I8" s="49">
        <v>39.4</v>
      </c>
      <c r="J8" s="49">
        <v>30.6</v>
      </c>
      <c r="K8" s="49">
        <v>70</v>
      </c>
      <c r="L8" s="49">
        <v>96.3</v>
      </c>
      <c r="M8" s="49">
        <v>214.1</v>
      </c>
      <c r="N8" s="49">
        <v>18</v>
      </c>
      <c r="O8" s="46">
        <v>3984</v>
      </c>
      <c r="P8" s="46">
        <v>2821</v>
      </c>
      <c r="Q8" s="46">
        <v>511</v>
      </c>
      <c r="R8" s="46">
        <v>274</v>
      </c>
      <c r="S8" s="46">
        <v>1052</v>
      </c>
      <c r="T8" s="49">
        <v>10.6</v>
      </c>
      <c r="U8" s="49">
        <v>8.4</v>
      </c>
      <c r="V8" s="50">
        <v>1.36</v>
      </c>
      <c r="W8" s="50">
        <v>2.2400000000000002</v>
      </c>
      <c r="X8" s="46">
        <v>348</v>
      </c>
      <c r="Y8" s="46">
        <v>3344</v>
      </c>
      <c r="Z8" s="46">
        <v>913</v>
      </c>
      <c r="AA8" s="46">
        <v>6</v>
      </c>
      <c r="AB8" s="49">
        <v>12.8</v>
      </c>
      <c r="AC8" s="46">
        <v>354</v>
      </c>
      <c r="AD8" s="50">
        <v>1.25</v>
      </c>
      <c r="AE8" s="50">
        <v>1.29</v>
      </c>
      <c r="AF8" s="49">
        <v>14.8</v>
      </c>
      <c r="AG8" s="50">
        <v>1.23</v>
      </c>
      <c r="AH8" s="49">
        <v>4.5999999999999996</v>
      </c>
      <c r="AI8" s="46">
        <v>343</v>
      </c>
      <c r="AJ8" s="50">
        <v>6.37</v>
      </c>
      <c r="AK8" s="46">
        <v>103</v>
      </c>
      <c r="AL8" s="50">
        <v>32.479999999999997</v>
      </c>
      <c r="AM8" s="50">
        <v>31.15</v>
      </c>
      <c r="AN8" s="50">
        <v>18.95</v>
      </c>
      <c r="AO8" s="46">
        <v>529</v>
      </c>
      <c r="AP8" s="49">
        <v>3.5</v>
      </c>
      <c r="AQ8" s="49">
        <v>10.1</v>
      </c>
      <c r="AR8" s="49">
        <v>14</v>
      </c>
      <c r="AS8" s="49">
        <v>10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8">
      <c r="A9" s="224">
        <v>8</v>
      </c>
      <c r="B9" s="47">
        <v>8</v>
      </c>
      <c r="C9" s="47">
        <v>5</v>
      </c>
      <c r="D9" s="35">
        <v>19</v>
      </c>
      <c r="E9" s="35">
        <v>153</v>
      </c>
      <c r="F9" s="28">
        <v>43.4</v>
      </c>
      <c r="G9" s="46">
        <v>1187</v>
      </c>
      <c r="H9" s="49">
        <v>688.4</v>
      </c>
      <c r="I9" s="49">
        <v>18.7</v>
      </c>
      <c r="J9" s="49">
        <v>15.8</v>
      </c>
      <c r="K9" s="49">
        <v>34.5</v>
      </c>
      <c r="L9" s="49">
        <v>34.299999999999997</v>
      </c>
      <c r="M9" s="49">
        <v>183.2</v>
      </c>
      <c r="N9" s="49">
        <v>8</v>
      </c>
      <c r="O9" s="46">
        <v>1802</v>
      </c>
      <c r="P9" s="46">
        <v>1082</v>
      </c>
      <c r="Q9" s="46">
        <v>296</v>
      </c>
      <c r="R9" s="46">
        <v>106</v>
      </c>
      <c r="S9" s="46">
        <v>521</v>
      </c>
      <c r="T9" s="49">
        <v>3.3</v>
      </c>
      <c r="U9" s="49">
        <v>3.7</v>
      </c>
      <c r="V9" s="50">
        <v>0.42</v>
      </c>
      <c r="W9" s="50">
        <v>0.97</v>
      </c>
      <c r="X9" s="46">
        <v>141</v>
      </c>
      <c r="Y9" s="46">
        <v>351</v>
      </c>
      <c r="Z9" s="46">
        <v>200</v>
      </c>
      <c r="AA9" s="46">
        <v>1</v>
      </c>
      <c r="AB9" s="49">
        <v>5.2</v>
      </c>
      <c r="AC9" s="46">
        <v>49</v>
      </c>
      <c r="AD9" s="50">
        <v>0.5</v>
      </c>
      <c r="AE9" s="50">
        <v>0.59</v>
      </c>
      <c r="AF9" s="49">
        <v>4.5999999999999996</v>
      </c>
      <c r="AG9" s="50">
        <v>0.42</v>
      </c>
      <c r="AH9" s="49">
        <v>1</v>
      </c>
      <c r="AI9" s="46">
        <v>109</v>
      </c>
      <c r="AJ9" s="50">
        <v>3.2</v>
      </c>
      <c r="AK9" s="46">
        <v>60</v>
      </c>
      <c r="AL9" s="50">
        <v>8.5399999999999991</v>
      </c>
      <c r="AM9" s="50">
        <v>12.99</v>
      </c>
      <c r="AN9" s="50">
        <v>8.6199999999999992</v>
      </c>
      <c r="AO9" s="46">
        <v>171</v>
      </c>
      <c r="AP9" s="49">
        <v>1.6</v>
      </c>
      <c r="AQ9" s="49">
        <v>4</v>
      </c>
      <c r="AR9" s="49">
        <v>5.6</v>
      </c>
      <c r="AS9" s="49">
        <v>4.5999999999999996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8">
      <c r="A10" s="224">
        <v>9</v>
      </c>
      <c r="B10" s="47">
        <v>9</v>
      </c>
      <c r="C10" s="47">
        <v>5</v>
      </c>
      <c r="D10" s="35">
        <v>19</v>
      </c>
      <c r="E10" s="35">
        <v>146</v>
      </c>
      <c r="F10" s="28">
        <v>41.7</v>
      </c>
      <c r="G10" s="46">
        <v>1688</v>
      </c>
      <c r="H10" s="49">
        <v>610.6</v>
      </c>
      <c r="I10" s="49">
        <v>30.8</v>
      </c>
      <c r="J10" s="49">
        <v>21.5</v>
      </c>
      <c r="K10" s="49">
        <v>52.3</v>
      </c>
      <c r="L10" s="49">
        <v>59.1</v>
      </c>
      <c r="M10" s="49">
        <v>228.6</v>
      </c>
      <c r="N10" s="49">
        <v>11.1</v>
      </c>
      <c r="O10" s="46">
        <v>2451</v>
      </c>
      <c r="P10" s="46">
        <v>1332</v>
      </c>
      <c r="Q10" s="46">
        <v>393</v>
      </c>
      <c r="R10" s="46">
        <v>169</v>
      </c>
      <c r="S10" s="46">
        <v>723</v>
      </c>
      <c r="T10" s="49">
        <v>6</v>
      </c>
      <c r="U10" s="49">
        <v>6.5</v>
      </c>
      <c r="V10" s="50">
        <v>0.85</v>
      </c>
      <c r="W10" s="50">
        <v>2.37</v>
      </c>
      <c r="X10" s="46">
        <v>220</v>
      </c>
      <c r="Y10" s="46">
        <v>1605</v>
      </c>
      <c r="Z10" s="46">
        <v>488</v>
      </c>
      <c r="AA10" s="46">
        <v>1</v>
      </c>
      <c r="AB10" s="49">
        <v>6.9</v>
      </c>
      <c r="AC10" s="46">
        <v>171</v>
      </c>
      <c r="AD10" s="50">
        <v>0.74</v>
      </c>
      <c r="AE10" s="50">
        <v>0.83</v>
      </c>
      <c r="AF10" s="49">
        <v>10.7</v>
      </c>
      <c r="AG10" s="50">
        <v>0.74</v>
      </c>
      <c r="AH10" s="49">
        <v>2.5</v>
      </c>
      <c r="AI10" s="46">
        <v>227</v>
      </c>
      <c r="AJ10" s="50">
        <v>4.18</v>
      </c>
      <c r="AK10" s="46">
        <v>65</v>
      </c>
      <c r="AL10" s="50">
        <v>17.38</v>
      </c>
      <c r="AM10" s="50">
        <v>20.41</v>
      </c>
      <c r="AN10" s="50">
        <v>13.3</v>
      </c>
      <c r="AO10" s="46">
        <v>287</v>
      </c>
      <c r="AP10" s="49">
        <v>1.8</v>
      </c>
      <c r="AQ10" s="49">
        <v>6.7</v>
      </c>
      <c r="AR10" s="49">
        <v>8.6999999999999993</v>
      </c>
      <c r="AS10" s="49">
        <v>6.2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8">
      <c r="A11" s="224">
        <v>10</v>
      </c>
      <c r="B11" s="47">
        <v>10</v>
      </c>
      <c r="C11" s="47">
        <v>5</v>
      </c>
      <c r="D11" s="35">
        <v>19</v>
      </c>
      <c r="E11" s="35">
        <v>146</v>
      </c>
      <c r="F11" s="28">
        <v>39.9</v>
      </c>
      <c r="G11" s="46">
        <v>1503</v>
      </c>
      <c r="H11" s="49">
        <v>638</v>
      </c>
      <c r="I11" s="49">
        <v>30.7</v>
      </c>
      <c r="J11" s="49">
        <v>41.3</v>
      </c>
      <c r="K11" s="49">
        <v>72</v>
      </c>
      <c r="L11" s="49">
        <v>51.2</v>
      </c>
      <c r="M11" s="49">
        <v>191.5</v>
      </c>
      <c r="N11" s="49">
        <v>16.600000000000001</v>
      </c>
      <c r="O11" s="46">
        <v>4046</v>
      </c>
      <c r="P11" s="46">
        <v>2049</v>
      </c>
      <c r="Q11" s="46">
        <v>348</v>
      </c>
      <c r="R11" s="46">
        <v>255</v>
      </c>
      <c r="S11" s="46">
        <v>877</v>
      </c>
      <c r="T11" s="49">
        <v>8.6</v>
      </c>
      <c r="U11" s="49">
        <v>7.2</v>
      </c>
      <c r="V11" s="50">
        <v>1.17</v>
      </c>
      <c r="W11" s="50">
        <v>2.78</v>
      </c>
      <c r="X11" s="46">
        <v>35</v>
      </c>
      <c r="Y11" s="46">
        <v>3359</v>
      </c>
      <c r="Z11" s="46">
        <v>596</v>
      </c>
      <c r="AA11" s="46">
        <v>6</v>
      </c>
      <c r="AB11" s="49">
        <v>8.1</v>
      </c>
      <c r="AC11" s="46">
        <v>280</v>
      </c>
      <c r="AD11" s="50">
        <v>1.23</v>
      </c>
      <c r="AE11" s="50">
        <v>0.79</v>
      </c>
      <c r="AF11" s="49">
        <v>15.2</v>
      </c>
      <c r="AG11" s="50">
        <v>1.32</v>
      </c>
      <c r="AH11" s="49">
        <v>3.1</v>
      </c>
      <c r="AI11" s="46">
        <v>225</v>
      </c>
      <c r="AJ11" s="50">
        <v>4.82</v>
      </c>
      <c r="AK11" s="46">
        <v>71</v>
      </c>
      <c r="AL11" s="50">
        <v>11.33</v>
      </c>
      <c r="AM11" s="50">
        <v>18.91</v>
      </c>
      <c r="AN11" s="50">
        <v>15.77</v>
      </c>
      <c r="AO11" s="46">
        <v>165</v>
      </c>
      <c r="AP11" s="49">
        <v>3.1</v>
      </c>
      <c r="AQ11" s="49">
        <v>8.4</v>
      </c>
      <c r="AR11" s="49">
        <v>11.7</v>
      </c>
      <c r="AS11" s="49">
        <v>10.199999999999999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8">
      <c r="A12" s="224">
        <v>11</v>
      </c>
      <c r="B12" s="47">
        <v>11</v>
      </c>
      <c r="C12" s="47">
        <v>5</v>
      </c>
      <c r="D12" s="35">
        <v>19</v>
      </c>
      <c r="E12" s="35">
        <v>155</v>
      </c>
      <c r="F12" s="28">
        <v>50.7</v>
      </c>
      <c r="G12" s="46">
        <v>2184</v>
      </c>
      <c r="H12" s="49">
        <v>666.4</v>
      </c>
      <c r="I12" s="49">
        <v>43.6</v>
      </c>
      <c r="J12" s="49">
        <v>26.5</v>
      </c>
      <c r="K12" s="49">
        <v>70.099999999999994</v>
      </c>
      <c r="L12" s="49">
        <v>107.1</v>
      </c>
      <c r="M12" s="49">
        <v>219.5</v>
      </c>
      <c r="N12" s="49">
        <v>13.4</v>
      </c>
      <c r="O12" s="46">
        <v>3274</v>
      </c>
      <c r="P12" s="46">
        <v>1515</v>
      </c>
      <c r="Q12" s="46">
        <v>382</v>
      </c>
      <c r="R12" s="46">
        <v>189</v>
      </c>
      <c r="S12" s="46">
        <v>965</v>
      </c>
      <c r="T12" s="49">
        <v>7.7</v>
      </c>
      <c r="U12" s="49">
        <v>8.4</v>
      </c>
      <c r="V12" s="50">
        <v>0.91</v>
      </c>
      <c r="W12" s="50">
        <v>2.35</v>
      </c>
      <c r="X12" s="46">
        <v>210</v>
      </c>
      <c r="Y12" s="46">
        <v>703</v>
      </c>
      <c r="Z12" s="46">
        <v>330</v>
      </c>
      <c r="AA12" s="46">
        <v>8</v>
      </c>
      <c r="AB12" s="49">
        <v>9.8000000000000007</v>
      </c>
      <c r="AC12" s="46">
        <v>181</v>
      </c>
      <c r="AD12" s="50">
        <v>0.78</v>
      </c>
      <c r="AE12" s="50">
        <v>0.91</v>
      </c>
      <c r="AF12" s="49">
        <v>13.5</v>
      </c>
      <c r="AG12" s="50">
        <v>0.99</v>
      </c>
      <c r="AH12" s="49">
        <v>4</v>
      </c>
      <c r="AI12" s="46">
        <v>196</v>
      </c>
      <c r="AJ12" s="50">
        <v>5</v>
      </c>
      <c r="AK12" s="46">
        <v>47</v>
      </c>
      <c r="AL12" s="50">
        <v>27.51</v>
      </c>
      <c r="AM12" s="50">
        <v>44.3</v>
      </c>
      <c r="AN12" s="50">
        <v>23.59</v>
      </c>
      <c r="AO12" s="46">
        <v>436</v>
      </c>
      <c r="AP12" s="49">
        <v>2</v>
      </c>
      <c r="AQ12" s="49">
        <v>5.6</v>
      </c>
      <c r="AR12" s="49">
        <v>7.7</v>
      </c>
      <c r="AS12" s="49">
        <v>8.1999999999999993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8">
      <c r="A13" s="224">
        <v>12</v>
      </c>
      <c r="B13" s="47">
        <v>12</v>
      </c>
      <c r="C13" s="47">
        <v>5</v>
      </c>
      <c r="D13" s="35">
        <v>21</v>
      </c>
      <c r="E13" s="35">
        <v>165</v>
      </c>
      <c r="F13" s="28">
        <v>47.1</v>
      </c>
      <c r="G13" s="46">
        <v>1870</v>
      </c>
      <c r="H13" s="49">
        <v>904</v>
      </c>
      <c r="I13" s="49">
        <v>37.299999999999997</v>
      </c>
      <c r="J13" s="49">
        <v>28.6</v>
      </c>
      <c r="K13" s="49">
        <v>65.900000000000006</v>
      </c>
      <c r="L13" s="49">
        <v>87.2</v>
      </c>
      <c r="M13" s="49">
        <v>205.6</v>
      </c>
      <c r="N13" s="49">
        <v>17.5</v>
      </c>
      <c r="O13" s="46">
        <v>4022</v>
      </c>
      <c r="P13" s="46">
        <v>2451</v>
      </c>
      <c r="Q13" s="46">
        <v>520</v>
      </c>
      <c r="R13" s="46">
        <v>258</v>
      </c>
      <c r="S13" s="46">
        <v>927</v>
      </c>
      <c r="T13" s="49">
        <v>10.199999999999999</v>
      </c>
      <c r="U13" s="49">
        <v>7.6</v>
      </c>
      <c r="V13" s="50">
        <v>0.97</v>
      </c>
      <c r="W13" s="50">
        <v>2.64</v>
      </c>
      <c r="X13" s="46">
        <v>277</v>
      </c>
      <c r="Y13" s="46">
        <v>3197</v>
      </c>
      <c r="Z13" s="46">
        <v>803</v>
      </c>
      <c r="AA13" s="46">
        <v>2</v>
      </c>
      <c r="AB13" s="49">
        <v>13</v>
      </c>
      <c r="AC13" s="46">
        <v>159</v>
      </c>
      <c r="AD13" s="50">
        <v>0.82</v>
      </c>
      <c r="AE13" s="50">
        <v>1.0900000000000001</v>
      </c>
      <c r="AF13" s="49">
        <v>13.9</v>
      </c>
      <c r="AG13" s="50">
        <v>1.1399999999999999</v>
      </c>
      <c r="AH13" s="49">
        <v>2.2000000000000002</v>
      </c>
      <c r="AI13" s="46">
        <v>233</v>
      </c>
      <c r="AJ13" s="50">
        <v>5.46</v>
      </c>
      <c r="AK13" s="46">
        <v>56</v>
      </c>
      <c r="AL13" s="50">
        <v>22.22</v>
      </c>
      <c r="AM13" s="50">
        <v>32.159999999999997</v>
      </c>
      <c r="AN13" s="50">
        <v>23</v>
      </c>
      <c r="AO13" s="46">
        <v>369</v>
      </c>
      <c r="AP13" s="49">
        <v>3.2</v>
      </c>
      <c r="AQ13" s="49">
        <v>9.6999999999999993</v>
      </c>
      <c r="AR13" s="49">
        <v>15.8</v>
      </c>
      <c r="AS13" s="49">
        <v>10.199999999999999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8">
      <c r="A14" s="224">
        <v>13</v>
      </c>
      <c r="B14" s="47">
        <v>13</v>
      </c>
      <c r="C14" s="47">
        <v>5</v>
      </c>
      <c r="D14" s="35">
        <v>19</v>
      </c>
      <c r="E14" s="35">
        <v>161</v>
      </c>
      <c r="F14" s="28">
        <v>51.1</v>
      </c>
      <c r="G14" s="46">
        <v>1507</v>
      </c>
      <c r="H14" s="49">
        <v>645.9</v>
      </c>
      <c r="I14" s="49">
        <v>31.5</v>
      </c>
      <c r="J14" s="49">
        <v>23.1</v>
      </c>
      <c r="K14" s="49">
        <v>54.6</v>
      </c>
      <c r="L14" s="49">
        <v>51.9</v>
      </c>
      <c r="M14" s="49">
        <v>198.8</v>
      </c>
      <c r="N14" s="49">
        <v>12.6</v>
      </c>
      <c r="O14" s="46">
        <v>2749</v>
      </c>
      <c r="P14" s="46">
        <v>1768</v>
      </c>
      <c r="Q14" s="46">
        <v>490</v>
      </c>
      <c r="R14" s="46">
        <v>171</v>
      </c>
      <c r="S14" s="46">
        <v>907</v>
      </c>
      <c r="T14" s="49">
        <v>6.2</v>
      </c>
      <c r="U14" s="49">
        <v>6.3</v>
      </c>
      <c r="V14" s="50">
        <v>0.75</v>
      </c>
      <c r="W14" s="50">
        <v>2.14</v>
      </c>
      <c r="X14" s="46">
        <v>176</v>
      </c>
      <c r="Y14" s="46">
        <v>2745</v>
      </c>
      <c r="Z14" s="46">
        <v>630</v>
      </c>
      <c r="AA14" s="46">
        <v>3</v>
      </c>
      <c r="AB14" s="49">
        <v>8.4</v>
      </c>
      <c r="AC14" s="46">
        <v>158</v>
      </c>
      <c r="AD14" s="50">
        <v>0.93</v>
      </c>
      <c r="AE14" s="50">
        <v>0.9</v>
      </c>
      <c r="AF14" s="49">
        <v>10.5</v>
      </c>
      <c r="AG14" s="50">
        <v>0.99</v>
      </c>
      <c r="AH14" s="49">
        <v>1.8</v>
      </c>
      <c r="AI14" s="46">
        <v>252</v>
      </c>
      <c r="AJ14" s="50">
        <v>4.7699999999999996</v>
      </c>
      <c r="AK14" s="46">
        <v>84</v>
      </c>
      <c r="AL14" s="50">
        <v>14.05</v>
      </c>
      <c r="AM14" s="50">
        <v>18.04</v>
      </c>
      <c r="AN14" s="50">
        <v>13.5</v>
      </c>
      <c r="AO14" s="46">
        <v>321</v>
      </c>
      <c r="AP14" s="49">
        <v>2.2999999999999998</v>
      </c>
      <c r="AQ14" s="49">
        <v>6.8</v>
      </c>
      <c r="AR14" s="49">
        <v>9.3000000000000007</v>
      </c>
      <c r="AS14" s="49">
        <v>6.9</v>
      </c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8">
      <c r="A15" s="224">
        <v>14</v>
      </c>
      <c r="B15" s="47">
        <v>14</v>
      </c>
      <c r="C15" s="47">
        <v>5</v>
      </c>
      <c r="D15" s="35">
        <v>19</v>
      </c>
      <c r="E15" s="35">
        <v>156</v>
      </c>
      <c r="F15" s="28">
        <v>42.4</v>
      </c>
      <c r="G15" s="46">
        <v>1787</v>
      </c>
      <c r="H15" s="49">
        <v>1027</v>
      </c>
      <c r="I15" s="49">
        <v>31.6</v>
      </c>
      <c r="J15" s="49">
        <v>32</v>
      </c>
      <c r="K15" s="49">
        <v>63.6</v>
      </c>
      <c r="L15" s="49">
        <v>63.3</v>
      </c>
      <c r="M15" s="49">
        <v>235.9</v>
      </c>
      <c r="N15" s="49">
        <v>16.7</v>
      </c>
      <c r="O15" s="46">
        <v>3887</v>
      </c>
      <c r="P15" s="46">
        <v>2296</v>
      </c>
      <c r="Q15" s="46">
        <v>441</v>
      </c>
      <c r="R15" s="46">
        <v>214</v>
      </c>
      <c r="S15" s="46">
        <v>993</v>
      </c>
      <c r="T15" s="49">
        <v>7.5</v>
      </c>
      <c r="U15" s="49">
        <v>7.3</v>
      </c>
      <c r="V15" s="50">
        <v>1.06</v>
      </c>
      <c r="W15" s="50">
        <v>2.38</v>
      </c>
      <c r="X15" s="46">
        <v>397</v>
      </c>
      <c r="Y15" s="46">
        <v>5480</v>
      </c>
      <c r="Z15" s="46">
        <v>1323</v>
      </c>
      <c r="AA15" s="46">
        <v>3</v>
      </c>
      <c r="AB15" s="49">
        <v>7.7</v>
      </c>
      <c r="AC15" s="46">
        <v>118</v>
      </c>
      <c r="AD15" s="50">
        <v>1.0900000000000001</v>
      </c>
      <c r="AE15" s="50">
        <v>1.01</v>
      </c>
      <c r="AF15" s="49">
        <v>13.9</v>
      </c>
      <c r="AG15" s="50">
        <v>1.25</v>
      </c>
      <c r="AH15" s="49">
        <v>2.6</v>
      </c>
      <c r="AI15" s="46">
        <v>296</v>
      </c>
      <c r="AJ15" s="50">
        <v>5.44</v>
      </c>
      <c r="AK15" s="46">
        <v>121</v>
      </c>
      <c r="AL15" s="50">
        <v>22.26</v>
      </c>
      <c r="AM15" s="50">
        <v>21.34</v>
      </c>
      <c r="AN15" s="50">
        <v>11.9</v>
      </c>
      <c r="AO15" s="46">
        <v>442</v>
      </c>
      <c r="AP15" s="49">
        <v>3.3</v>
      </c>
      <c r="AQ15" s="49">
        <v>9.4</v>
      </c>
      <c r="AR15" s="49">
        <v>13.3</v>
      </c>
      <c r="AS15" s="49">
        <v>9.9</v>
      </c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8">
      <c r="A16" s="224">
        <v>15</v>
      </c>
      <c r="B16" s="47">
        <v>15</v>
      </c>
      <c r="C16" s="47">
        <v>5</v>
      </c>
      <c r="D16" s="35">
        <v>19</v>
      </c>
      <c r="E16" s="35">
        <v>163</v>
      </c>
      <c r="F16" s="28">
        <v>63</v>
      </c>
      <c r="G16" s="46">
        <v>1474</v>
      </c>
      <c r="H16" s="49">
        <v>849.5</v>
      </c>
      <c r="I16" s="49">
        <v>21.7</v>
      </c>
      <c r="J16" s="49">
        <v>28</v>
      </c>
      <c r="K16" s="49">
        <v>49.6</v>
      </c>
      <c r="L16" s="49">
        <v>39.9</v>
      </c>
      <c r="M16" s="49">
        <v>224.3</v>
      </c>
      <c r="N16" s="49">
        <v>12</v>
      </c>
      <c r="O16" s="46">
        <v>2863</v>
      </c>
      <c r="P16" s="46">
        <v>1454</v>
      </c>
      <c r="Q16" s="46">
        <v>345</v>
      </c>
      <c r="R16" s="46">
        <v>190</v>
      </c>
      <c r="S16" s="46">
        <v>693</v>
      </c>
      <c r="T16" s="49">
        <v>6.1</v>
      </c>
      <c r="U16" s="49">
        <v>5.2</v>
      </c>
      <c r="V16" s="50">
        <v>0.88</v>
      </c>
      <c r="W16" s="50">
        <v>2.72</v>
      </c>
      <c r="X16" s="46">
        <v>95</v>
      </c>
      <c r="Y16" s="46">
        <v>1214</v>
      </c>
      <c r="Z16" s="46">
        <v>295</v>
      </c>
      <c r="AA16" s="46">
        <v>1</v>
      </c>
      <c r="AB16" s="49">
        <v>4.4000000000000004</v>
      </c>
      <c r="AC16" s="46">
        <v>92</v>
      </c>
      <c r="AD16" s="50">
        <v>0.71</v>
      </c>
      <c r="AE16" s="50">
        <v>0.81</v>
      </c>
      <c r="AF16" s="49">
        <v>8.9</v>
      </c>
      <c r="AG16" s="50">
        <v>0.74</v>
      </c>
      <c r="AH16" s="49">
        <v>0.7</v>
      </c>
      <c r="AI16" s="46">
        <v>162</v>
      </c>
      <c r="AJ16" s="50">
        <v>3.5</v>
      </c>
      <c r="AK16" s="46">
        <v>29</v>
      </c>
      <c r="AL16" s="50">
        <v>10.57</v>
      </c>
      <c r="AM16" s="50">
        <v>11.06</v>
      </c>
      <c r="AN16" s="50">
        <v>7.63</v>
      </c>
      <c r="AO16" s="46">
        <v>126</v>
      </c>
      <c r="AP16" s="49">
        <v>2.5</v>
      </c>
      <c r="AQ16" s="49">
        <v>7.2</v>
      </c>
      <c r="AR16" s="49">
        <v>9.9</v>
      </c>
      <c r="AS16" s="49">
        <v>7.2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>
      <c r="A17" s="224">
        <v>16</v>
      </c>
      <c r="B17" s="47">
        <v>16</v>
      </c>
      <c r="C17" s="47">
        <v>5</v>
      </c>
      <c r="D17" s="35">
        <v>19</v>
      </c>
      <c r="E17" s="35">
        <v>163</v>
      </c>
      <c r="F17" s="28">
        <v>57.1</v>
      </c>
      <c r="G17" s="46">
        <v>1332</v>
      </c>
      <c r="H17" s="49">
        <v>510.8</v>
      </c>
      <c r="I17" s="49">
        <v>32.200000000000003</v>
      </c>
      <c r="J17" s="49">
        <v>19.100000000000001</v>
      </c>
      <c r="K17" s="49">
        <v>51.2</v>
      </c>
      <c r="L17" s="49">
        <v>48.2</v>
      </c>
      <c r="M17" s="49">
        <v>166.5</v>
      </c>
      <c r="N17" s="49">
        <v>12.9</v>
      </c>
      <c r="O17" s="46">
        <v>3009</v>
      </c>
      <c r="P17" s="46">
        <v>1524</v>
      </c>
      <c r="Q17" s="46">
        <v>362</v>
      </c>
      <c r="R17" s="46">
        <v>209</v>
      </c>
      <c r="S17" s="46">
        <v>738</v>
      </c>
      <c r="T17" s="49">
        <v>6.3</v>
      </c>
      <c r="U17" s="49">
        <v>5.8</v>
      </c>
      <c r="V17" s="50">
        <v>0.84</v>
      </c>
      <c r="W17" s="50">
        <v>2.0099999999999998</v>
      </c>
      <c r="X17" s="46">
        <v>152</v>
      </c>
      <c r="Y17" s="46">
        <v>1958</v>
      </c>
      <c r="Z17" s="46">
        <v>478</v>
      </c>
      <c r="AA17" s="46">
        <v>7</v>
      </c>
      <c r="AB17" s="49">
        <v>7.9</v>
      </c>
      <c r="AC17" s="46">
        <v>142</v>
      </c>
      <c r="AD17" s="50">
        <v>0.71</v>
      </c>
      <c r="AE17" s="50">
        <v>0.76</v>
      </c>
      <c r="AF17" s="49">
        <v>10.199999999999999</v>
      </c>
      <c r="AG17" s="50">
        <v>0.96</v>
      </c>
      <c r="AH17" s="49">
        <v>3.6</v>
      </c>
      <c r="AI17" s="46">
        <v>152</v>
      </c>
      <c r="AJ17" s="50">
        <v>3.82</v>
      </c>
      <c r="AK17" s="46">
        <v>35</v>
      </c>
      <c r="AL17" s="50">
        <v>10.39</v>
      </c>
      <c r="AM17" s="50">
        <v>16.79</v>
      </c>
      <c r="AN17" s="50">
        <v>13.71</v>
      </c>
      <c r="AO17" s="46">
        <v>174</v>
      </c>
      <c r="AP17" s="49">
        <v>1.5</v>
      </c>
      <c r="AQ17" s="49">
        <v>5.3</v>
      </c>
      <c r="AR17" s="49">
        <v>7.1</v>
      </c>
      <c r="AS17" s="49">
        <v>7.7</v>
      </c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>
      <c r="A18" s="224">
        <v>17</v>
      </c>
      <c r="B18" s="47">
        <v>17</v>
      </c>
      <c r="C18" s="47">
        <v>5</v>
      </c>
      <c r="D18" s="35">
        <v>19</v>
      </c>
      <c r="E18" s="35">
        <v>153</v>
      </c>
      <c r="F18" s="28">
        <v>45.1</v>
      </c>
      <c r="G18" s="46">
        <v>1540</v>
      </c>
      <c r="H18" s="49">
        <v>1076.5999999999999</v>
      </c>
      <c r="I18" s="49">
        <v>33.9</v>
      </c>
      <c r="J18" s="49">
        <v>26.3</v>
      </c>
      <c r="K18" s="49">
        <v>60.3</v>
      </c>
      <c r="L18" s="49">
        <v>45.8</v>
      </c>
      <c r="M18" s="49">
        <v>217.4</v>
      </c>
      <c r="N18" s="49">
        <v>13.4</v>
      </c>
      <c r="O18" s="46">
        <v>2865</v>
      </c>
      <c r="P18" s="46">
        <v>2173</v>
      </c>
      <c r="Q18" s="46">
        <v>364</v>
      </c>
      <c r="R18" s="46">
        <v>212</v>
      </c>
      <c r="S18" s="46">
        <v>827</v>
      </c>
      <c r="T18" s="49">
        <v>5.9</v>
      </c>
      <c r="U18" s="49">
        <v>5.7</v>
      </c>
      <c r="V18" s="50">
        <v>0.84</v>
      </c>
      <c r="W18" s="50">
        <v>2.38</v>
      </c>
      <c r="X18" s="46">
        <v>154</v>
      </c>
      <c r="Y18" s="46">
        <v>1628</v>
      </c>
      <c r="Z18" s="46">
        <v>429</v>
      </c>
      <c r="AA18" s="46">
        <v>4</v>
      </c>
      <c r="AB18" s="49">
        <v>6.1</v>
      </c>
      <c r="AC18" s="46">
        <v>120</v>
      </c>
      <c r="AD18" s="50">
        <v>0.75</v>
      </c>
      <c r="AE18" s="50">
        <v>0.79</v>
      </c>
      <c r="AF18" s="49">
        <v>15.3</v>
      </c>
      <c r="AG18" s="50">
        <v>1.26</v>
      </c>
      <c r="AH18" s="49">
        <v>4</v>
      </c>
      <c r="AI18" s="46">
        <v>235</v>
      </c>
      <c r="AJ18" s="50">
        <v>5.04</v>
      </c>
      <c r="AK18" s="46">
        <v>76</v>
      </c>
      <c r="AL18" s="50">
        <v>11.96</v>
      </c>
      <c r="AM18" s="50">
        <v>16.73</v>
      </c>
      <c r="AN18" s="50">
        <v>10.86</v>
      </c>
      <c r="AO18" s="46">
        <v>243</v>
      </c>
      <c r="AP18" s="49">
        <v>2.7</v>
      </c>
      <c r="AQ18" s="49">
        <v>8.6</v>
      </c>
      <c r="AR18" s="49">
        <v>11.7</v>
      </c>
      <c r="AS18" s="49">
        <v>7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>
      <c r="A19" s="224">
        <v>18</v>
      </c>
      <c r="B19" s="47">
        <v>18</v>
      </c>
      <c r="C19" s="47">
        <v>5</v>
      </c>
      <c r="D19" s="35">
        <v>19</v>
      </c>
      <c r="E19" s="35">
        <v>155</v>
      </c>
      <c r="F19" s="28">
        <v>60.7</v>
      </c>
      <c r="G19" s="46">
        <v>1970</v>
      </c>
      <c r="H19" s="49">
        <v>801.5</v>
      </c>
      <c r="I19" s="49">
        <v>50.3</v>
      </c>
      <c r="J19" s="49">
        <v>22.7</v>
      </c>
      <c r="K19" s="49">
        <v>73</v>
      </c>
      <c r="L19" s="49">
        <v>90.8</v>
      </c>
      <c r="M19" s="49">
        <v>205.1</v>
      </c>
      <c r="N19" s="49">
        <v>17</v>
      </c>
      <c r="O19" s="46">
        <v>4121</v>
      </c>
      <c r="P19" s="46">
        <v>2091</v>
      </c>
      <c r="Q19" s="46">
        <v>413</v>
      </c>
      <c r="R19" s="46">
        <v>207</v>
      </c>
      <c r="S19" s="46">
        <v>1034</v>
      </c>
      <c r="T19" s="49">
        <v>7.8</v>
      </c>
      <c r="U19" s="49">
        <v>7.9</v>
      </c>
      <c r="V19" s="50">
        <v>0.91</v>
      </c>
      <c r="W19" s="50">
        <v>2.31</v>
      </c>
      <c r="X19" s="46">
        <v>173</v>
      </c>
      <c r="Y19" s="46">
        <v>2353</v>
      </c>
      <c r="Z19" s="46">
        <v>574</v>
      </c>
      <c r="AA19" s="46">
        <v>3</v>
      </c>
      <c r="AB19" s="49">
        <v>11</v>
      </c>
      <c r="AC19" s="46">
        <v>164</v>
      </c>
      <c r="AD19" s="50">
        <v>1.31</v>
      </c>
      <c r="AE19" s="50">
        <v>1.1100000000000001</v>
      </c>
      <c r="AF19" s="49">
        <v>15.5</v>
      </c>
      <c r="AG19" s="50">
        <v>1.1100000000000001</v>
      </c>
      <c r="AH19" s="49">
        <v>2.6</v>
      </c>
      <c r="AI19" s="46">
        <v>221</v>
      </c>
      <c r="AJ19" s="50">
        <v>5.03</v>
      </c>
      <c r="AK19" s="46">
        <v>76</v>
      </c>
      <c r="AL19" s="50">
        <v>20.3</v>
      </c>
      <c r="AM19" s="50">
        <v>30.25</v>
      </c>
      <c r="AN19" s="50">
        <v>22.66</v>
      </c>
      <c r="AO19" s="46">
        <v>366</v>
      </c>
      <c r="AP19" s="49">
        <v>1.8</v>
      </c>
      <c r="AQ19" s="49">
        <v>5.8</v>
      </c>
      <c r="AR19" s="49">
        <v>7.9</v>
      </c>
      <c r="AS19" s="49">
        <v>10.5</v>
      </c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>
      <c r="A20" s="224">
        <v>19</v>
      </c>
      <c r="B20" s="47">
        <v>19</v>
      </c>
      <c r="C20" s="47">
        <v>5</v>
      </c>
      <c r="D20" s="35">
        <v>23</v>
      </c>
      <c r="E20" s="35">
        <v>148</v>
      </c>
      <c r="F20" s="28">
        <v>48.8</v>
      </c>
      <c r="G20" s="46">
        <v>1230</v>
      </c>
      <c r="H20" s="49">
        <v>954.6</v>
      </c>
      <c r="I20" s="49">
        <v>20.100000000000001</v>
      </c>
      <c r="J20" s="49">
        <v>24.3</v>
      </c>
      <c r="K20" s="49">
        <v>44.5</v>
      </c>
      <c r="L20" s="49">
        <v>27.1</v>
      </c>
      <c r="M20" s="49">
        <v>198.5</v>
      </c>
      <c r="N20" s="49">
        <v>13</v>
      </c>
      <c r="O20" s="46">
        <v>2916</v>
      </c>
      <c r="P20" s="46">
        <v>1880</v>
      </c>
      <c r="Q20" s="46">
        <v>265</v>
      </c>
      <c r="R20" s="46">
        <v>202</v>
      </c>
      <c r="S20" s="46">
        <v>661</v>
      </c>
      <c r="T20" s="49">
        <v>7.4</v>
      </c>
      <c r="U20" s="49">
        <v>5.2</v>
      </c>
      <c r="V20" s="50">
        <v>0.85</v>
      </c>
      <c r="W20" s="50">
        <v>3.01</v>
      </c>
      <c r="X20" s="46">
        <v>76</v>
      </c>
      <c r="Y20" s="46">
        <v>4273</v>
      </c>
      <c r="Z20" s="46">
        <v>797</v>
      </c>
      <c r="AA20" s="46">
        <v>9</v>
      </c>
      <c r="AB20" s="49">
        <v>6.5</v>
      </c>
      <c r="AC20" s="46">
        <v>144</v>
      </c>
      <c r="AD20" s="50">
        <v>0.65</v>
      </c>
      <c r="AE20" s="50">
        <v>0.83</v>
      </c>
      <c r="AF20" s="49">
        <v>12</v>
      </c>
      <c r="AG20" s="50">
        <v>0.99</v>
      </c>
      <c r="AH20" s="49">
        <v>3.6</v>
      </c>
      <c r="AI20" s="46">
        <v>270</v>
      </c>
      <c r="AJ20" s="50">
        <v>4.0999999999999996</v>
      </c>
      <c r="AK20" s="46">
        <v>74</v>
      </c>
      <c r="AL20" s="50">
        <v>4.29</v>
      </c>
      <c r="AM20" s="50">
        <v>8.98</v>
      </c>
      <c r="AN20" s="50">
        <v>6.41</v>
      </c>
      <c r="AO20" s="46">
        <v>237</v>
      </c>
      <c r="AP20" s="49">
        <v>2.8</v>
      </c>
      <c r="AQ20" s="49">
        <v>7.8</v>
      </c>
      <c r="AR20" s="49">
        <v>12.7</v>
      </c>
      <c r="AS20" s="49">
        <v>7.4</v>
      </c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>
      <c r="A21" s="224">
        <v>20</v>
      </c>
      <c r="B21" s="47">
        <v>20</v>
      </c>
      <c r="C21" s="47">
        <v>5</v>
      </c>
      <c r="D21" s="35">
        <v>19</v>
      </c>
      <c r="E21" s="35">
        <v>148</v>
      </c>
      <c r="F21" s="28">
        <v>46.3</v>
      </c>
      <c r="G21" s="46">
        <v>1907</v>
      </c>
      <c r="H21" s="49">
        <v>1023</v>
      </c>
      <c r="I21" s="49">
        <v>33.1</v>
      </c>
      <c r="J21" s="49">
        <v>27.7</v>
      </c>
      <c r="K21" s="49">
        <v>60.8</v>
      </c>
      <c r="L21" s="49">
        <v>81.599999999999994</v>
      </c>
      <c r="M21" s="49">
        <v>228.1</v>
      </c>
      <c r="N21" s="49">
        <v>17.899999999999999</v>
      </c>
      <c r="O21" s="46">
        <v>3986</v>
      </c>
      <c r="P21" s="46">
        <v>2663</v>
      </c>
      <c r="Q21" s="46">
        <v>530</v>
      </c>
      <c r="R21" s="46">
        <v>230</v>
      </c>
      <c r="S21" s="46">
        <v>985</v>
      </c>
      <c r="T21" s="49">
        <v>6.8</v>
      </c>
      <c r="U21" s="49">
        <v>6.6</v>
      </c>
      <c r="V21" s="50">
        <v>0.89</v>
      </c>
      <c r="W21" s="50">
        <v>2.73</v>
      </c>
      <c r="X21" s="46">
        <v>200</v>
      </c>
      <c r="Y21" s="46">
        <v>4387</v>
      </c>
      <c r="Z21" s="46">
        <v>927</v>
      </c>
      <c r="AA21" s="46">
        <v>9</v>
      </c>
      <c r="AB21" s="49">
        <v>13.5</v>
      </c>
      <c r="AC21" s="46">
        <v>238</v>
      </c>
      <c r="AD21" s="50">
        <v>1.1499999999999999</v>
      </c>
      <c r="AE21" s="50">
        <v>1.06</v>
      </c>
      <c r="AF21" s="49">
        <v>15.6</v>
      </c>
      <c r="AG21" s="50">
        <v>1.25</v>
      </c>
      <c r="AH21" s="49">
        <v>4.3</v>
      </c>
      <c r="AI21" s="46">
        <v>336</v>
      </c>
      <c r="AJ21" s="50">
        <v>5.61</v>
      </c>
      <c r="AK21" s="46">
        <v>198</v>
      </c>
      <c r="AL21" s="50">
        <v>22</v>
      </c>
      <c r="AM21" s="50">
        <v>30.5</v>
      </c>
      <c r="AN21" s="50">
        <v>20.03</v>
      </c>
      <c r="AO21" s="46">
        <v>312</v>
      </c>
      <c r="AP21" s="49">
        <v>2.9</v>
      </c>
      <c r="AQ21" s="49">
        <v>8.1999999999999993</v>
      </c>
      <c r="AR21" s="49">
        <v>11.8</v>
      </c>
      <c r="AS21" s="49">
        <v>10</v>
      </c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>
      <c r="A22" s="224">
        <v>21</v>
      </c>
      <c r="B22" s="47">
        <v>21</v>
      </c>
      <c r="C22" s="47">
        <v>5</v>
      </c>
      <c r="D22" s="35">
        <v>19</v>
      </c>
      <c r="E22" s="35">
        <v>151</v>
      </c>
      <c r="F22" s="28">
        <v>43.5</v>
      </c>
      <c r="G22" s="46">
        <v>1667</v>
      </c>
      <c r="H22" s="49">
        <v>828</v>
      </c>
      <c r="I22" s="49">
        <v>31.4</v>
      </c>
      <c r="J22" s="49">
        <v>30</v>
      </c>
      <c r="K22" s="49">
        <v>61.5</v>
      </c>
      <c r="L22" s="49">
        <v>54.4</v>
      </c>
      <c r="M22" s="49">
        <v>224.3</v>
      </c>
      <c r="N22" s="49">
        <v>13.1</v>
      </c>
      <c r="O22" s="46">
        <v>3237</v>
      </c>
      <c r="P22" s="46">
        <v>1664</v>
      </c>
      <c r="Q22" s="46">
        <v>276</v>
      </c>
      <c r="R22" s="46">
        <v>171</v>
      </c>
      <c r="S22" s="46">
        <v>808</v>
      </c>
      <c r="T22" s="49">
        <v>6.6</v>
      </c>
      <c r="U22" s="49">
        <v>6.9</v>
      </c>
      <c r="V22" s="50">
        <v>0.9</v>
      </c>
      <c r="W22" s="50">
        <v>2.0099999999999998</v>
      </c>
      <c r="X22" s="46">
        <v>172</v>
      </c>
      <c r="Y22" s="46">
        <v>2529</v>
      </c>
      <c r="Z22" s="46">
        <v>597</v>
      </c>
      <c r="AA22" s="46">
        <v>4</v>
      </c>
      <c r="AB22" s="49">
        <v>7.6</v>
      </c>
      <c r="AC22" s="46">
        <v>244</v>
      </c>
      <c r="AD22" s="50">
        <v>1.01</v>
      </c>
      <c r="AE22" s="50">
        <v>0.95</v>
      </c>
      <c r="AF22" s="49">
        <v>10.8</v>
      </c>
      <c r="AG22" s="50">
        <v>0.81</v>
      </c>
      <c r="AH22" s="49">
        <v>2.8</v>
      </c>
      <c r="AI22" s="46">
        <v>204</v>
      </c>
      <c r="AJ22" s="50">
        <v>4.9000000000000004</v>
      </c>
      <c r="AK22" s="46">
        <v>74</v>
      </c>
      <c r="AL22" s="50">
        <v>8.7799999999999994</v>
      </c>
      <c r="AM22" s="50">
        <v>16.100000000000001</v>
      </c>
      <c r="AN22" s="50">
        <v>13.08</v>
      </c>
      <c r="AO22" s="46">
        <v>392</v>
      </c>
      <c r="AP22" s="49">
        <v>3</v>
      </c>
      <c r="AQ22" s="49">
        <v>7.1</v>
      </c>
      <c r="AR22" s="49">
        <v>10.6</v>
      </c>
      <c r="AS22" s="49">
        <v>8.1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>
      <c r="A23" s="224">
        <v>22</v>
      </c>
      <c r="B23" s="47">
        <v>22</v>
      </c>
      <c r="C23" s="47">
        <v>5</v>
      </c>
      <c r="D23" s="225">
        <v>19</v>
      </c>
      <c r="E23" s="225">
        <v>165</v>
      </c>
      <c r="F23" s="34">
        <v>56.1</v>
      </c>
      <c r="G23" s="46">
        <v>1527</v>
      </c>
      <c r="H23" s="49">
        <v>739.1</v>
      </c>
      <c r="I23" s="49">
        <v>32.700000000000003</v>
      </c>
      <c r="J23" s="49">
        <v>23.2</v>
      </c>
      <c r="K23" s="49">
        <v>55.9</v>
      </c>
      <c r="L23" s="49">
        <v>61.9</v>
      </c>
      <c r="M23" s="49">
        <v>180.5</v>
      </c>
      <c r="N23" s="49">
        <v>13.5</v>
      </c>
      <c r="O23" s="46">
        <v>3213</v>
      </c>
      <c r="P23" s="46">
        <v>1869</v>
      </c>
      <c r="Q23" s="46">
        <v>263</v>
      </c>
      <c r="R23" s="46">
        <v>183</v>
      </c>
      <c r="S23" s="46">
        <v>766</v>
      </c>
      <c r="T23" s="49">
        <v>6.7</v>
      </c>
      <c r="U23" s="49">
        <v>6.9</v>
      </c>
      <c r="V23" s="50">
        <v>0.76</v>
      </c>
      <c r="W23" s="50">
        <v>2.16</v>
      </c>
      <c r="X23" s="46">
        <v>269</v>
      </c>
      <c r="Y23" s="46">
        <v>4020</v>
      </c>
      <c r="Z23" s="46">
        <v>951</v>
      </c>
      <c r="AA23" s="46">
        <v>3</v>
      </c>
      <c r="AB23" s="49">
        <v>10.1</v>
      </c>
      <c r="AC23" s="46">
        <v>209</v>
      </c>
      <c r="AD23" s="50">
        <v>1.07</v>
      </c>
      <c r="AE23" s="50">
        <v>0.91</v>
      </c>
      <c r="AF23" s="49">
        <v>15.7</v>
      </c>
      <c r="AG23" s="50">
        <v>0.96</v>
      </c>
      <c r="AH23" s="49">
        <v>5.2</v>
      </c>
      <c r="AI23" s="46">
        <v>291</v>
      </c>
      <c r="AJ23" s="50">
        <v>5.14</v>
      </c>
      <c r="AK23" s="46">
        <v>114</v>
      </c>
      <c r="AL23" s="50">
        <v>12.86</v>
      </c>
      <c r="AM23" s="50">
        <v>18.829999999999998</v>
      </c>
      <c r="AN23" s="50">
        <v>14.34</v>
      </c>
      <c r="AO23" s="46">
        <v>430</v>
      </c>
      <c r="AP23" s="49">
        <v>2.7</v>
      </c>
      <c r="AQ23" s="49">
        <v>6.4</v>
      </c>
      <c r="AR23" s="49">
        <v>9.5</v>
      </c>
      <c r="AS23" s="49">
        <v>8.1</v>
      </c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>
      <c r="A24" s="224">
        <v>23</v>
      </c>
      <c r="B24" s="47">
        <v>23</v>
      </c>
      <c r="C24" s="47">
        <v>5</v>
      </c>
      <c r="D24" s="35">
        <v>19</v>
      </c>
      <c r="E24" s="35">
        <v>162</v>
      </c>
      <c r="F24" s="28">
        <v>52.9</v>
      </c>
      <c r="G24" s="46">
        <v>1746</v>
      </c>
      <c r="H24" s="49">
        <v>1064.9000000000001</v>
      </c>
      <c r="I24" s="49">
        <v>31.5</v>
      </c>
      <c r="J24" s="49">
        <v>23.3</v>
      </c>
      <c r="K24" s="49">
        <v>54.8</v>
      </c>
      <c r="L24" s="49">
        <v>64.2</v>
      </c>
      <c r="M24" s="49">
        <v>234.3</v>
      </c>
      <c r="N24" s="49">
        <v>14</v>
      </c>
      <c r="O24" s="46">
        <v>3243</v>
      </c>
      <c r="P24" s="46">
        <v>2010</v>
      </c>
      <c r="Q24" s="46">
        <v>418</v>
      </c>
      <c r="R24" s="46">
        <v>192</v>
      </c>
      <c r="S24" s="46">
        <v>851</v>
      </c>
      <c r="T24" s="49">
        <v>6.2</v>
      </c>
      <c r="U24" s="49">
        <v>5.9</v>
      </c>
      <c r="V24" s="50">
        <v>0.86</v>
      </c>
      <c r="W24" s="50">
        <v>2.38</v>
      </c>
      <c r="X24" s="46">
        <v>403</v>
      </c>
      <c r="Y24" s="46">
        <v>3291</v>
      </c>
      <c r="Z24" s="46">
        <v>955</v>
      </c>
      <c r="AA24" s="46">
        <v>6</v>
      </c>
      <c r="AB24" s="49">
        <v>9.6999999999999993</v>
      </c>
      <c r="AC24" s="46">
        <v>124</v>
      </c>
      <c r="AD24" s="50">
        <v>0.88</v>
      </c>
      <c r="AE24" s="50">
        <v>1.01</v>
      </c>
      <c r="AF24" s="49">
        <v>12.5</v>
      </c>
      <c r="AG24" s="50">
        <v>0.99</v>
      </c>
      <c r="AH24" s="49">
        <v>6.7</v>
      </c>
      <c r="AI24" s="46">
        <v>226</v>
      </c>
      <c r="AJ24" s="50">
        <v>5.25</v>
      </c>
      <c r="AK24" s="46">
        <v>69</v>
      </c>
      <c r="AL24" s="50">
        <v>18.2</v>
      </c>
      <c r="AM24" s="50">
        <v>22.46</v>
      </c>
      <c r="AN24" s="50">
        <v>13.81</v>
      </c>
      <c r="AO24" s="46">
        <v>349</v>
      </c>
      <c r="AP24" s="49">
        <v>2.9</v>
      </c>
      <c r="AQ24" s="49">
        <v>7.3</v>
      </c>
      <c r="AR24" s="49">
        <v>10.6</v>
      </c>
      <c r="AS24" s="49">
        <v>8.1999999999999993</v>
      </c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>
      <c r="A25" s="224">
        <v>24</v>
      </c>
      <c r="B25" s="36">
        <v>1</v>
      </c>
      <c r="C25" s="37">
        <v>7</v>
      </c>
      <c r="D25" s="35">
        <v>20</v>
      </c>
      <c r="E25" s="35">
        <v>155</v>
      </c>
      <c r="F25" s="38">
        <v>54.9</v>
      </c>
      <c r="G25" s="39">
        <v>2422</v>
      </c>
      <c r="H25" s="40">
        <v>1642.4</v>
      </c>
      <c r="I25" s="41">
        <v>46.8</v>
      </c>
      <c r="J25" s="41">
        <v>39.700000000000003</v>
      </c>
      <c r="K25" s="41">
        <v>86.5</v>
      </c>
      <c r="L25" s="41">
        <v>86.5</v>
      </c>
      <c r="M25" s="41">
        <v>316.2</v>
      </c>
      <c r="N25" s="41">
        <v>22.5</v>
      </c>
      <c r="O25" s="39">
        <v>4449</v>
      </c>
      <c r="P25" s="39">
        <v>3540</v>
      </c>
      <c r="Q25" s="39">
        <v>972</v>
      </c>
      <c r="R25" s="39">
        <v>371</v>
      </c>
      <c r="S25" s="39">
        <v>1471</v>
      </c>
      <c r="T25" s="41">
        <v>11.8</v>
      </c>
      <c r="U25" s="41">
        <v>11.1</v>
      </c>
      <c r="V25" s="42">
        <v>1.5</v>
      </c>
      <c r="W25" s="42">
        <v>4.4000000000000004</v>
      </c>
      <c r="X25" s="39">
        <v>310</v>
      </c>
      <c r="Y25" s="39">
        <v>7014</v>
      </c>
      <c r="Z25" s="39">
        <v>1484</v>
      </c>
      <c r="AA25" s="39">
        <v>9</v>
      </c>
      <c r="AB25" s="41">
        <v>11.6</v>
      </c>
      <c r="AC25" s="39">
        <v>337</v>
      </c>
      <c r="AD25" s="42">
        <v>1.45</v>
      </c>
      <c r="AE25" s="42">
        <v>1.86</v>
      </c>
      <c r="AF25" s="41">
        <v>16.5</v>
      </c>
      <c r="AG25" s="42">
        <v>1.73</v>
      </c>
      <c r="AH25" s="41">
        <v>7</v>
      </c>
      <c r="AI25" s="39">
        <v>387</v>
      </c>
      <c r="AJ25" s="42">
        <v>8.8699999999999992</v>
      </c>
      <c r="AK25" s="39">
        <v>120</v>
      </c>
      <c r="AL25" s="42">
        <v>25.67</v>
      </c>
      <c r="AM25" s="42">
        <v>26.58</v>
      </c>
      <c r="AN25" s="42">
        <v>23.1</v>
      </c>
      <c r="AO25" s="39">
        <v>407</v>
      </c>
      <c r="AP25" s="41">
        <v>3.6</v>
      </c>
      <c r="AQ25" s="41">
        <v>11.2</v>
      </c>
      <c r="AR25" s="41">
        <v>17.2</v>
      </c>
      <c r="AS25" s="41">
        <v>11.2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>
      <c r="A26" s="224">
        <v>25</v>
      </c>
      <c r="B26" s="36">
        <v>2</v>
      </c>
      <c r="C26" s="37">
        <v>7</v>
      </c>
      <c r="D26" s="35">
        <v>19</v>
      </c>
      <c r="E26" s="35">
        <v>158</v>
      </c>
      <c r="F26" s="38">
        <v>41.7</v>
      </c>
      <c r="G26" s="39">
        <v>1811</v>
      </c>
      <c r="H26" s="40">
        <v>942.3</v>
      </c>
      <c r="I26" s="41">
        <v>36.700000000000003</v>
      </c>
      <c r="J26" s="41">
        <v>24.4</v>
      </c>
      <c r="K26" s="41">
        <v>61.1</v>
      </c>
      <c r="L26" s="41">
        <v>62</v>
      </c>
      <c r="M26" s="41">
        <v>246.2</v>
      </c>
      <c r="N26" s="41">
        <v>13.1</v>
      </c>
      <c r="O26" s="39">
        <v>3268</v>
      </c>
      <c r="P26" s="39">
        <v>1508</v>
      </c>
      <c r="Q26" s="39">
        <v>310</v>
      </c>
      <c r="R26" s="39">
        <v>188</v>
      </c>
      <c r="S26" s="39">
        <v>861</v>
      </c>
      <c r="T26" s="41">
        <v>7</v>
      </c>
      <c r="U26" s="41">
        <v>6</v>
      </c>
      <c r="V26" s="42">
        <v>0.92</v>
      </c>
      <c r="W26" s="42">
        <v>2.93</v>
      </c>
      <c r="X26" s="39">
        <v>149</v>
      </c>
      <c r="Y26" s="39">
        <v>659</v>
      </c>
      <c r="Z26" s="39">
        <v>262</v>
      </c>
      <c r="AA26" s="39">
        <v>3</v>
      </c>
      <c r="AB26" s="41">
        <v>9.1</v>
      </c>
      <c r="AC26" s="39">
        <v>150</v>
      </c>
      <c r="AD26" s="42">
        <v>0.79</v>
      </c>
      <c r="AE26" s="42">
        <v>1.01</v>
      </c>
      <c r="AF26" s="41">
        <v>11.2</v>
      </c>
      <c r="AG26" s="42">
        <v>0.6</v>
      </c>
      <c r="AH26" s="41">
        <v>3.6</v>
      </c>
      <c r="AI26" s="39">
        <v>190</v>
      </c>
      <c r="AJ26" s="42">
        <v>4.1900000000000004</v>
      </c>
      <c r="AK26" s="39">
        <v>77</v>
      </c>
      <c r="AL26" s="42">
        <v>9.1300000000000008</v>
      </c>
      <c r="AM26" s="42">
        <v>21.08</v>
      </c>
      <c r="AN26" s="42">
        <v>15.7</v>
      </c>
      <c r="AO26" s="39">
        <v>299</v>
      </c>
      <c r="AP26" s="41">
        <v>2.1</v>
      </c>
      <c r="AQ26" s="41">
        <v>4.8</v>
      </c>
      <c r="AR26" s="41">
        <v>7.9</v>
      </c>
      <c r="AS26" s="41">
        <v>8.3000000000000007</v>
      </c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>
      <c r="A27" s="224">
        <v>26</v>
      </c>
      <c r="B27" s="36">
        <v>3</v>
      </c>
      <c r="C27" s="37">
        <v>7</v>
      </c>
      <c r="D27" s="35">
        <v>19</v>
      </c>
      <c r="E27" s="35">
        <v>167</v>
      </c>
      <c r="F27" s="38">
        <v>51</v>
      </c>
      <c r="G27" s="39">
        <v>1827</v>
      </c>
      <c r="H27" s="40">
        <v>1128.5</v>
      </c>
      <c r="I27" s="41">
        <v>44.4</v>
      </c>
      <c r="J27" s="41">
        <v>25.8</v>
      </c>
      <c r="K27" s="41">
        <v>70.3</v>
      </c>
      <c r="L27" s="41">
        <v>73.5</v>
      </c>
      <c r="M27" s="41">
        <v>213.2</v>
      </c>
      <c r="N27" s="41">
        <v>19.5</v>
      </c>
      <c r="O27" s="39">
        <v>4693</v>
      </c>
      <c r="P27" s="39">
        <v>2334</v>
      </c>
      <c r="Q27" s="39">
        <v>777</v>
      </c>
      <c r="R27" s="39">
        <v>219</v>
      </c>
      <c r="S27" s="39">
        <v>1180</v>
      </c>
      <c r="T27" s="41">
        <v>5.8</v>
      </c>
      <c r="U27" s="41">
        <v>7.6</v>
      </c>
      <c r="V27" s="42">
        <v>0.84</v>
      </c>
      <c r="W27" s="42">
        <v>1.52</v>
      </c>
      <c r="X27" s="39">
        <v>251</v>
      </c>
      <c r="Y27" s="39">
        <v>2107</v>
      </c>
      <c r="Z27" s="39">
        <v>603</v>
      </c>
      <c r="AA27" s="39">
        <v>2</v>
      </c>
      <c r="AB27" s="41">
        <v>9.8000000000000007</v>
      </c>
      <c r="AC27" s="39">
        <v>120</v>
      </c>
      <c r="AD27" s="42">
        <v>1.24</v>
      </c>
      <c r="AE27" s="42">
        <v>1.49</v>
      </c>
      <c r="AF27" s="41">
        <v>17</v>
      </c>
      <c r="AG27" s="42">
        <v>1.01</v>
      </c>
      <c r="AH27" s="41">
        <v>6.1</v>
      </c>
      <c r="AI27" s="39">
        <v>227</v>
      </c>
      <c r="AJ27" s="42">
        <v>6.62</v>
      </c>
      <c r="AK27" s="39">
        <v>83</v>
      </c>
      <c r="AL27" s="42">
        <v>21.56</v>
      </c>
      <c r="AM27" s="42">
        <v>24.32</v>
      </c>
      <c r="AN27" s="42">
        <v>17.100000000000001</v>
      </c>
      <c r="AO27" s="39">
        <v>242</v>
      </c>
      <c r="AP27" s="41">
        <v>2.4</v>
      </c>
      <c r="AQ27" s="41">
        <v>6.5</v>
      </c>
      <c r="AR27" s="41">
        <v>9.6</v>
      </c>
      <c r="AS27" s="41">
        <v>11.8</v>
      </c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>
      <c r="A28" s="224">
        <v>27</v>
      </c>
      <c r="B28" s="36">
        <v>4</v>
      </c>
      <c r="C28" s="37">
        <v>7</v>
      </c>
      <c r="D28" s="35">
        <v>19</v>
      </c>
      <c r="E28" s="35">
        <v>158</v>
      </c>
      <c r="F28" s="44">
        <v>54.9</v>
      </c>
      <c r="G28" s="39">
        <v>1206</v>
      </c>
      <c r="H28" s="40">
        <v>661.3</v>
      </c>
      <c r="I28" s="41">
        <v>25.5</v>
      </c>
      <c r="J28" s="41">
        <v>15.7</v>
      </c>
      <c r="K28" s="41">
        <v>41.2</v>
      </c>
      <c r="L28" s="41">
        <v>51.2</v>
      </c>
      <c r="M28" s="41">
        <v>144.9</v>
      </c>
      <c r="N28" s="41">
        <v>23.2</v>
      </c>
      <c r="O28" s="39">
        <v>6914</v>
      </c>
      <c r="P28" s="39">
        <v>1911</v>
      </c>
      <c r="Q28" s="39">
        <v>427</v>
      </c>
      <c r="R28" s="39">
        <v>153</v>
      </c>
      <c r="S28" s="39">
        <v>705</v>
      </c>
      <c r="T28" s="41">
        <v>5.3</v>
      </c>
      <c r="U28" s="41">
        <v>4.7</v>
      </c>
      <c r="V28" s="42">
        <v>0.71</v>
      </c>
      <c r="W28" s="42">
        <v>1.44</v>
      </c>
      <c r="X28" s="39">
        <v>155</v>
      </c>
      <c r="Y28" s="39">
        <v>2554</v>
      </c>
      <c r="Z28" s="39">
        <v>580</v>
      </c>
      <c r="AA28" s="39">
        <v>2</v>
      </c>
      <c r="AB28" s="41">
        <v>9.1999999999999993</v>
      </c>
      <c r="AC28" s="39">
        <v>220</v>
      </c>
      <c r="AD28" s="42">
        <v>0.56000000000000005</v>
      </c>
      <c r="AE28" s="42">
        <v>0.93</v>
      </c>
      <c r="AF28" s="41">
        <v>8</v>
      </c>
      <c r="AG28" s="42">
        <v>0.79</v>
      </c>
      <c r="AH28" s="41">
        <v>2.1</v>
      </c>
      <c r="AI28" s="39">
        <v>249</v>
      </c>
      <c r="AJ28" s="42">
        <v>4.91</v>
      </c>
      <c r="AK28" s="39">
        <v>79</v>
      </c>
      <c r="AL28" s="42">
        <v>12.87</v>
      </c>
      <c r="AM28" s="42">
        <v>17.7</v>
      </c>
      <c r="AN28" s="42">
        <v>10.68</v>
      </c>
      <c r="AO28" s="39">
        <v>257</v>
      </c>
      <c r="AP28" s="41">
        <v>2.5</v>
      </c>
      <c r="AQ28" s="41">
        <v>6.4</v>
      </c>
      <c r="AR28" s="41">
        <v>8.9</v>
      </c>
      <c r="AS28" s="41">
        <v>17.5</v>
      </c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>
      <c r="A29" s="224">
        <v>28</v>
      </c>
      <c r="B29" s="36">
        <v>5</v>
      </c>
      <c r="C29" s="37">
        <v>7</v>
      </c>
      <c r="D29" s="35">
        <v>19</v>
      </c>
      <c r="E29" s="35">
        <v>157</v>
      </c>
      <c r="F29" s="44">
        <v>52.1</v>
      </c>
      <c r="G29" s="39">
        <v>2032</v>
      </c>
      <c r="H29" s="40">
        <v>1396.4</v>
      </c>
      <c r="I29" s="41">
        <v>44</v>
      </c>
      <c r="J29" s="41">
        <v>28.2</v>
      </c>
      <c r="K29" s="41">
        <v>72.099999999999994</v>
      </c>
      <c r="L29" s="41">
        <v>71.3</v>
      </c>
      <c r="M29" s="41">
        <v>267.89999999999998</v>
      </c>
      <c r="N29" s="41">
        <v>17.2</v>
      </c>
      <c r="O29" s="39">
        <v>3787</v>
      </c>
      <c r="P29" s="39">
        <v>2396</v>
      </c>
      <c r="Q29" s="39">
        <v>700</v>
      </c>
      <c r="R29" s="39">
        <v>226</v>
      </c>
      <c r="S29" s="39">
        <v>1145</v>
      </c>
      <c r="T29" s="41">
        <v>6.4</v>
      </c>
      <c r="U29" s="41">
        <v>8.8000000000000007</v>
      </c>
      <c r="V29" s="42">
        <v>0.99</v>
      </c>
      <c r="W29" s="42">
        <v>2.48</v>
      </c>
      <c r="X29" s="39">
        <v>225</v>
      </c>
      <c r="Y29" s="39">
        <v>1485</v>
      </c>
      <c r="Z29" s="39">
        <v>473</v>
      </c>
      <c r="AA29" s="39">
        <v>3</v>
      </c>
      <c r="AB29" s="41">
        <v>9.1</v>
      </c>
      <c r="AC29" s="39">
        <v>100</v>
      </c>
      <c r="AD29" s="42">
        <v>1.1499999999999999</v>
      </c>
      <c r="AE29" s="42">
        <v>1.25</v>
      </c>
      <c r="AF29" s="41">
        <v>12.5</v>
      </c>
      <c r="AG29" s="42">
        <v>1.02</v>
      </c>
      <c r="AH29" s="41">
        <v>3.4</v>
      </c>
      <c r="AI29" s="39">
        <v>251</v>
      </c>
      <c r="AJ29" s="42">
        <v>6.38</v>
      </c>
      <c r="AK29" s="39">
        <v>78</v>
      </c>
      <c r="AL29" s="42">
        <v>20.49</v>
      </c>
      <c r="AM29" s="42">
        <v>22.59</v>
      </c>
      <c r="AN29" s="42">
        <v>14.16</v>
      </c>
      <c r="AO29" s="39">
        <v>348</v>
      </c>
      <c r="AP29" s="41">
        <v>3</v>
      </c>
      <c r="AQ29" s="41">
        <v>7.3</v>
      </c>
      <c r="AR29" s="41">
        <v>10.3</v>
      </c>
      <c r="AS29" s="41">
        <v>9.6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>
      <c r="A30" s="224">
        <v>29</v>
      </c>
      <c r="B30" s="36">
        <v>6</v>
      </c>
      <c r="C30" s="37">
        <v>7</v>
      </c>
      <c r="D30" s="35">
        <v>19</v>
      </c>
      <c r="E30" s="35">
        <v>159</v>
      </c>
      <c r="F30" s="38">
        <v>60.5</v>
      </c>
      <c r="G30" s="39">
        <v>2317</v>
      </c>
      <c r="H30" s="40">
        <v>1166.5999999999999</v>
      </c>
      <c r="I30" s="41">
        <v>32.700000000000003</v>
      </c>
      <c r="J30" s="41">
        <v>35</v>
      </c>
      <c r="K30" s="41">
        <v>67.7</v>
      </c>
      <c r="L30" s="41">
        <v>97.6</v>
      </c>
      <c r="M30" s="41">
        <v>287.60000000000002</v>
      </c>
      <c r="N30" s="41">
        <v>19.5</v>
      </c>
      <c r="O30" s="39">
        <v>4875</v>
      </c>
      <c r="P30" s="39">
        <v>2336</v>
      </c>
      <c r="Q30" s="39">
        <v>504</v>
      </c>
      <c r="R30" s="39">
        <v>251</v>
      </c>
      <c r="S30" s="39">
        <v>1060</v>
      </c>
      <c r="T30" s="41">
        <v>8.1999999999999993</v>
      </c>
      <c r="U30" s="41">
        <v>8.4</v>
      </c>
      <c r="V30" s="42">
        <v>1.1599999999999999</v>
      </c>
      <c r="W30" s="42">
        <v>3.63</v>
      </c>
      <c r="X30" s="39">
        <v>220</v>
      </c>
      <c r="Y30" s="39">
        <v>2123</v>
      </c>
      <c r="Z30" s="39">
        <v>577</v>
      </c>
      <c r="AA30" s="39">
        <v>2</v>
      </c>
      <c r="AB30" s="41">
        <v>15.5</v>
      </c>
      <c r="AC30" s="39">
        <v>139</v>
      </c>
      <c r="AD30" s="42">
        <v>1.1399999999999999</v>
      </c>
      <c r="AE30" s="42">
        <v>1.01</v>
      </c>
      <c r="AF30" s="41">
        <v>12.9</v>
      </c>
      <c r="AG30" s="42">
        <v>1.01</v>
      </c>
      <c r="AH30" s="41">
        <v>3.1</v>
      </c>
      <c r="AI30" s="39">
        <v>299</v>
      </c>
      <c r="AJ30" s="42">
        <v>5.08</v>
      </c>
      <c r="AK30" s="39">
        <v>146</v>
      </c>
      <c r="AL30" s="42">
        <v>20.77</v>
      </c>
      <c r="AM30" s="42">
        <v>36.340000000000003</v>
      </c>
      <c r="AN30" s="42">
        <v>26.59</v>
      </c>
      <c r="AO30" s="39">
        <v>303</v>
      </c>
      <c r="AP30" s="41">
        <v>3</v>
      </c>
      <c r="AQ30" s="41">
        <v>6.9</v>
      </c>
      <c r="AR30" s="41">
        <v>10.9</v>
      </c>
      <c r="AS30" s="41">
        <v>12.3</v>
      </c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>
      <c r="A31" s="224">
        <v>30</v>
      </c>
      <c r="B31" s="36">
        <v>7</v>
      </c>
      <c r="C31" s="37">
        <v>7</v>
      </c>
      <c r="D31" s="35">
        <v>19</v>
      </c>
      <c r="E31" s="35">
        <v>159</v>
      </c>
      <c r="F31" s="38">
        <v>56.2</v>
      </c>
      <c r="G31" s="39">
        <v>1573</v>
      </c>
      <c r="H31" s="40">
        <v>1111.5</v>
      </c>
      <c r="I31" s="41">
        <v>32.9</v>
      </c>
      <c r="J31" s="41">
        <v>32.6</v>
      </c>
      <c r="K31" s="41">
        <v>65.5</v>
      </c>
      <c r="L31" s="41">
        <v>50.8</v>
      </c>
      <c r="M31" s="41">
        <v>207</v>
      </c>
      <c r="N31" s="41">
        <v>15.9</v>
      </c>
      <c r="O31" s="39">
        <v>3607</v>
      </c>
      <c r="P31" s="39">
        <v>2217</v>
      </c>
      <c r="Q31" s="39">
        <v>505</v>
      </c>
      <c r="R31" s="39">
        <v>252</v>
      </c>
      <c r="S31" s="39">
        <v>959</v>
      </c>
      <c r="T31" s="41">
        <v>8.6999999999999993</v>
      </c>
      <c r="U31" s="41">
        <v>7.5</v>
      </c>
      <c r="V31" s="42">
        <v>1.17</v>
      </c>
      <c r="W31" s="42">
        <v>2.12</v>
      </c>
      <c r="X31" s="39">
        <v>88</v>
      </c>
      <c r="Y31" s="39">
        <v>1788</v>
      </c>
      <c r="Z31" s="39">
        <v>389</v>
      </c>
      <c r="AA31" s="39">
        <v>2</v>
      </c>
      <c r="AB31" s="41">
        <v>13.6</v>
      </c>
      <c r="AC31" s="39">
        <v>89</v>
      </c>
      <c r="AD31" s="42">
        <v>1.1599999999999999</v>
      </c>
      <c r="AE31" s="42">
        <v>0.89</v>
      </c>
      <c r="AF31" s="41">
        <v>10.8</v>
      </c>
      <c r="AG31" s="42">
        <v>1.01</v>
      </c>
      <c r="AH31" s="41">
        <v>2.5</v>
      </c>
      <c r="AI31" s="39">
        <v>246</v>
      </c>
      <c r="AJ31" s="42">
        <v>4.93</v>
      </c>
      <c r="AK31" s="39">
        <v>62</v>
      </c>
      <c r="AL31" s="42">
        <v>11.02</v>
      </c>
      <c r="AM31" s="42">
        <v>16.75</v>
      </c>
      <c r="AN31" s="42">
        <v>17.489999999999998</v>
      </c>
      <c r="AO31" s="39">
        <v>319</v>
      </c>
      <c r="AP31" s="41">
        <v>2.4</v>
      </c>
      <c r="AQ31" s="41">
        <v>6.1</v>
      </c>
      <c r="AR31" s="41">
        <v>8.6999999999999993</v>
      </c>
      <c r="AS31" s="41">
        <v>9.1</v>
      </c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>
      <c r="A32" s="224">
        <v>31</v>
      </c>
      <c r="B32" s="36">
        <v>8</v>
      </c>
      <c r="C32" s="37">
        <v>7</v>
      </c>
      <c r="D32" s="35">
        <v>19</v>
      </c>
      <c r="E32" s="35">
        <v>153</v>
      </c>
      <c r="F32" s="38">
        <v>42</v>
      </c>
      <c r="G32" s="39">
        <v>1354</v>
      </c>
      <c r="H32" s="40">
        <v>639.29999999999995</v>
      </c>
      <c r="I32" s="41">
        <v>32</v>
      </c>
      <c r="J32" s="41">
        <v>23.6</v>
      </c>
      <c r="K32" s="41">
        <v>55.6</v>
      </c>
      <c r="L32" s="41">
        <v>51.9</v>
      </c>
      <c r="M32" s="41">
        <v>159.4</v>
      </c>
      <c r="N32" s="41">
        <v>12.1</v>
      </c>
      <c r="O32" s="39">
        <v>2937</v>
      </c>
      <c r="P32" s="39">
        <v>1553</v>
      </c>
      <c r="Q32" s="39">
        <v>349</v>
      </c>
      <c r="R32" s="39">
        <v>163</v>
      </c>
      <c r="S32" s="39">
        <v>726</v>
      </c>
      <c r="T32" s="41">
        <v>5.9</v>
      </c>
      <c r="U32" s="41">
        <v>6.3</v>
      </c>
      <c r="V32" s="42">
        <v>0.77</v>
      </c>
      <c r="W32" s="42">
        <v>1.79</v>
      </c>
      <c r="X32" s="39">
        <v>240</v>
      </c>
      <c r="Y32" s="39">
        <v>764</v>
      </c>
      <c r="Z32" s="39">
        <v>366</v>
      </c>
      <c r="AA32" s="39">
        <v>3</v>
      </c>
      <c r="AB32" s="41">
        <v>5.5</v>
      </c>
      <c r="AC32" s="39">
        <v>238</v>
      </c>
      <c r="AD32" s="42">
        <v>0.95</v>
      </c>
      <c r="AE32" s="42">
        <v>0.86</v>
      </c>
      <c r="AF32" s="41">
        <v>10.3</v>
      </c>
      <c r="AG32" s="42">
        <v>0.8</v>
      </c>
      <c r="AH32" s="41">
        <v>4.5</v>
      </c>
      <c r="AI32" s="39">
        <v>146</v>
      </c>
      <c r="AJ32" s="42">
        <v>4.32</v>
      </c>
      <c r="AK32" s="39">
        <v>32</v>
      </c>
      <c r="AL32" s="42">
        <v>13.07</v>
      </c>
      <c r="AM32" s="42">
        <v>19.14</v>
      </c>
      <c r="AN32" s="42">
        <v>11.08</v>
      </c>
      <c r="AO32" s="39">
        <v>341</v>
      </c>
      <c r="AP32" s="41">
        <v>2.2000000000000002</v>
      </c>
      <c r="AQ32" s="41">
        <v>5.2</v>
      </c>
      <c r="AR32" s="41">
        <v>7.6</v>
      </c>
      <c r="AS32" s="41">
        <v>7.4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>
      <c r="A33" s="224">
        <v>32</v>
      </c>
      <c r="B33" s="36">
        <v>9</v>
      </c>
      <c r="C33" s="37">
        <v>7</v>
      </c>
      <c r="D33" s="35">
        <v>19</v>
      </c>
      <c r="E33" s="35">
        <v>146</v>
      </c>
      <c r="F33" s="38">
        <v>43.4</v>
      </c>
      <c r="G33" s="39">
        <v>1784</v>
      </c>
      <c r="H33" s="40">
        <v>977.6</v>
      </c>
      <c r="I33" s="41">
        <v>47.5</v>
      </c>
      <c r="J33" s="41">
        <v>28.6</v>
      </c>
      <c r="K33" s="41">
        <v>76.099999999999994</v>
      </c>
      <c r="L33" s="41">
        <v>61</v>
      </c>
      <c r="M33" s="41">
        <v>222.1</v>
      </c>
      <c r="N33" s="41">
        <v>14</v>
      </c>
      <c r="O33" s="39">
        <v>2929</v>
      </c>
      <c r="P33" s="39">
        <v>2102</v>
      </c>
      <c r="Q33" s="39">
        <v>488</v>
      </c>
      <c r="R33" s="39">
        <v>223</v>
      </c>
      <c r="S33" s="39">
        <v>1111</v>
      </c>
      <c r="T33" s="41">
        <v>6.3</v>
      </c>
      <c r="U33" s="41">
        <v>8</v>
      </c>
      <c r="V33" s="42">
        <v>1.1299999999999999</v>
      </c>
      <c r="W33" s="42">
        <v>2.56</v>
      </c>
      <c r="X33" s="39">
        <v>294</v>
      </c>
      <c r="Y33" s="39">
        <v>2425</v>
      </c>
      <c r="Z33" s="39">
        <v>698</v>
      </c>
      <c r="AA33" s="39">
        <v>7</v>
      </c>
      <c r="AB33" s="41">
        <v>10.8</v>
      </c>
      <c r="AC33" s="39">
        <v>375</v>
      </c>
      <c r="AD33" s="42">
        <v>0.96</v>
      </c>
      <c r="AE33" s="42">
        <v>1.22</v>
      </c>
      <c r="AF33" s="41">
        <v>15.1</v>
      </c>
      <c r="AG33" s="42">
        <v>1.0900000000000001</v>
      </c>
      <c r="AH33" s="41">
        <v>7.3</v>
      </c>
      <c r="AI33" s="39">
        <v>268</v>
      </c>
      <c r="AJ33" s="42">
        <v>6.51</v>
      </c>
      <c r="AK33" s="39">
        <v>80</v>
      </c>
      <c r="AL33" s="42">
        <v>14.73</v>
      </c>
      <c r="AM33" s="42">
        <v>20.87</v>
      </c>
      <c r="AN33" s="42">
        <v>16.05</v>
      </c>
      <c r="AO33" s="39">
        <v>480</v>
      </c>
      <c r="AP33" s="41">
        <v>3.2</v>
      </c>
      <c r="AQ33" s="41">
        <v>12.6</v>
      </c>
      <c r="AR33" s="41">
        <v>16.2</v>
      </c>
      <c r="AS33" s="41">
        <v>7.4</v>
      </c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>
      <c r="A34" s="224">
        <v>33</v>
      </c>
      <c r="B34" s="36">
        <v>10</v>
      </c>
      <c r="C34" s="37">
        <v>7</v>
      </c>
      <c r="D34" s="35">
        <v>19</v>
      </c>
      <c r="E34" s="35">
        <v>146</v>
      </c>
      <c r="F34" s="38">
        <v>39.6</v>
      </c>
      <c r="G34" s="39">
        <v>1312</v>
      </c>
      <c r="H34" s="40">
        <v>489.1</v>
      </c>
      <c r="I34" s="41">
        <v>32.5</v>
      </c>
      <c r="J34" s="41">
        <v>19.100000000000001</v>
      </c>
      <c r="K34" s="41">
        <v>51.6</v>
      </c>
      <c r="L34" s="41">
        <v>39.4</v>
      </c>
      <c r="M34" s="41">
        <v>179.4</v>
      </c>
      <c r="N34" s="41">
        <v>13.8</v>
      </c>
      <c r="O34" s="39">
        <v>3701</v>
      </c>
      <c r="P34" s="39">
        <v>1374</v>
      </c>
      <c r="Q34" s="39">
        <v>157</v>
      </c>
      <c r="R34" s="39">
        <v>173</v>
      </c>
      <c r="S34" s="39">
        <v>727</v>
      </c>
      <c r="T34" s="41">
        <v>5.6</v>
      </c>
      <c r="U34" s="41">
        <v>5.6</v>
      </c>
      <c r="V34" s="42">
        <v>0.84</v>
      </c>
      <c r="W34" s="42">
        <v>1.96</v>
      </c>
      <c r="X34" s="39">
        <v>71</v>
      </c>
      <c r="Y34" s="39">
        <v>1057</v>
      </c>
      <c r="Z34" s="39">
        <v>249</v>
      </c>
      <c r="AA34" s="39">
        <v>6</v>
      </c>
      <c r="AB34" s="41">
        <v>5.5</v>
      </c>
      <c r="AC34" s="39">
        <v>64</v>
      </c>
      <c r="AD34" s="42">
        <v>0.59</v>
      </c>
      <c r="AE34" s="42">
        <v>0.55000000000000004</v>
      </c>
      <c r="AF34" s="41">
        <v>15.5</v>
      </c>
      <c r="AG34" s="42">
        <v>0.92</v>
      </c>
      <c r="AH34" s="41">
        <v>6.1</v>
      </c>
      <c r="AI34" s="39">
        <v>112</v>
      </c>
      <c r="AJ34" s="42">
        <v>3.29</v>
      </c>
      <c r="AK34" s="39">
        <v>37</v>
      </c>
      <c r="AL34" s="42">
        <v>9.9</v>
      </c>
      <c r="AM34" s="42">
        <v>16.010000000000002</v>
      </c>
      <c r="AN34" s="42">
        <v>8.93</v>
      </c>
      <c r="AO34" s="39">
        <v>280</v>
      </c>
      <c r="AP34" s="41">
        <v>1.1000000000000001</v>
      </c>
      <c r="AQ34" s="41">
        <v>3.2</v>
      </c>
      <c r="AR34" s="41">
        <v>4.8</v>
      </c>
      <c r="AS34" s="41">
        <v>9.4</v>
      </c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>
      <c r="A35" s="224">
        <v>34</v>
      </c>
      <c r="B35" s="36">
        <v>11</v>
      </c>
      <c r="C35" s="37">
        <v>7</v>
      </c>
      <c r="D35" s="35">
        <v>19</v>
      </c>
      <c r="E35" s="35">
        <v>155</v>
      </c>
      <c r="F35" s="44">
        <v>51</v>
      </c>
      <c r="G35" s="39">
        <v>1942</v>
      </c>
      <c r="H35" s="40">
        <v>1177.8</v>
      </c>
      <c r="I35" s="41">
        <v>46.4</v>
      </c>
      <c r="J35" s="41">
        <v>25.2</v>
      </c>
      <c r="K35" s="41">
        <v>71.599999999999994</v>
      </c>
      <c r="L35" s="41">
        <v>82</v>
      </c>
      <c r="M35" s="41">
        <v>219.6</v>
      </c>
      <c r="N35" s="41">
        <v>17.5</v>
      </c>
      <c r="O35" s="39">
        <v>4028</v>
      </c>
      <c r="P35" s="39">
        <v>2312</v>
      </c>
      <c r="Q35" s="39">
        <v>600</v>
      </c>
      <c r="R35" s="39">
        <v>220</v>
      </c>
      <c r="S35" s="39">
        <v>1134</v>
      </c>
      <c r="T35" s="41">
        <v>6.3</v>
      </c>
      <c r="U35" s="41">
        <v>8.5</v>
      </c>
      <c r="V35" s="42">
        <v>0.86</v>
      </c>
      <c r="W35" s="42">
        <v>2.11</v>
      </c>
      <c r="X35" s="39">
        <v>226</v>
      </c>
      <c r="Y35" s="39">
        <v>2642</v>
      </c>
      <c r="Z35" s="39">
        <v>665</v>
      </c>
      <c r="AA35" s="39">
        <v>9</v>
      </c>
      <c r="AB35" s="41">
        <v>10</v>
      </c>
      <c r="AC35" s="39">
        <v>159</v>
      </c>
      <c r="AD35" s="42">
        <v>1.3</v>
      </c>
      <c r="AE35" s="42">
        <v>1.23</v>
      </c>
      <c r="AF35" s="41">
        <v>13.8</v>
      </c>
      <c r="AG35" s="42">
        <v>1.29</v>
      </c>
      <c r="AH35" s="41">
        <v>4.5</v>
      </c>
      <c r="AI35" s="39">
        <v>216</v>
      </c>
      <c r="AJ35" s="42">
        <v>6.24</v>
      </c>
      <c r="AK35" s="39">
        <v>87</v>
      </c>
      <c r="AL35" s="42">
        <v>21.61</v>
      </c>
      <c r="AM35" s="42">
        <v>28</v>
      </c>
      <c r="AN35" s="42">
        <v>20.440000000000001</v>
      </c>
      <c r="AO35" s="39">
        <v>374</v>
      </c>
      <c r="AP35" s="41">
        <v>2.7</v>
      </c>
      <c r="AQ35" s="41">
        <v>7.2</v>
      </c>
      <c r="AR35" s="41">
        <v>10</v>
      </c>
      <c r="AS35" s="41">
        <v>10.199999999999999</v>
      </c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>
      <c r="A36" s="224">
        <v>35</v>
      </c>
      <c r="B36" s="36">
        <v>12</v>
      </c>
      <c r="C36" s="37">
        <v>7</v>
      </c>
      <c r="D36" s="35">
        <v>21</v>
      </c>
      <c r="E36" s="35">
        <v>165</v>
      </c>
      <c r="F36" s="38">
        <v>45.8</v>
      </c>
      <c r="G36" s="39">
        <v>1788</v>
      </c>
      <c r="H36" s="40">
        <v>1155.7</v>
      </c>
      <c r="I36" s="41">
        <v>30.3</v>
      </c>
      <c r="J36" s="41">
        <v>24.1</v>
      </c>
      <c r="K36" s="41">
        <v>54.4</v>
      </c>
      <c r="L36" s="41">
        <v>76.099999999999994</v>
      </c>
      <c r="M36" s="41">
        <v>215.2</v>
      </c>
      <c r="N36" s="41">
        <v>14.4</v>
      </c>
      <c r="O36" s="39">
        <v>3222</v>
      </c>
      <c r="P36" s="39">
        <v>2064</v>
      </c>
      <c r="Q36" s="39">
        <v>424</v>
      </c>
      <c r="R36" s="39">
        <v>192</v>
      </c>
      <c r="S36" s="39">
        <v>888</v>
      </c>
      <c r="T36" s="41">
        <v>6.2</v>
      </c>
      <c r="U36" s="41">
        <v>7.1</v>
      </c>
      <c r="V36" s="42">
        <v>0.86</v>
      </c>
      <c r="W36" s="42">
        <v>1.89</v>
      </c>
      <c r="X36" s="39">
        <v>460</v>
      </c>
      <c r="Y36" s="39">
        <v>3744</v>
      </c>
      <c r="Z36" s="39">
        <v>1077</v>
      </c>
      <c r="AA36" s="39">
        <v>3</v>
      </c>
      <c r="AB36" s="41">
        <v>16.2</v>
      </c>
      <c r="AC36" s="39">
        <v>172</v>
      </c>
      <c r="AD36" s="42">
        <v>0.75</v>
      </c>
      <c r="AE36" s="42">
        <v>1.0900000000000001</v>
      </c>
      <c r="AF36" s="41">
        <v>10.199999999999999</v>
      </c>
      <c r="AG36" s="42">
        <v>0.94</v>
      </c>
      <c r="AH36" s="41">
        <v>2.5</v>
      </c>
      <c r="AI36" s="39">
        <v>248</v>
      </c>
      <c r="AJ36" s="42">
        <v>5.2</v>
      </c>
      <c r="AK36" s="39">
        <v>109</v>
      </c>
      <c r="AL36" s="42">
        <v>20.09</v>
      </c>
      <c r="AM36" s="42">
        <v>26.6</v>
      </c>
      <c r="AN36" s="42">
        <v>19.27</v>
      </c>
      <c r="AO36" s="39">
        <v>405</v>
      </c>
      <c r="AP36" s="41">
        <v>2.8</v>
      </c>
      <c r="AQ36" s="41">
        <v>8.3000000000000007</v>
      </c>
      <c r="AR36" s="41">
        <v>11.7</v>
      </c>
      <c r="AS36" s="41">
        <v>8.1</v>
      </c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>
      <c r="A37" s="224">
        <v>36</v>
      </c>
      <c r="B37" s="36">
        <v>13</v>
      </c>
      <c r="C37" s="37">
        <v>7</v>
      </c>
      <c r="D37" s="35">
        <v>19</v>
      </c>
      <c r="E37" s="35">
        <v>161</v>
      </c>
      <c r="F37" s="38">
        <v>50.8</v>
      </c>
      <c r="G37" s="39">
        <v>984</v>
      </c>
      <c r="H37" s="40">
        <v>419.7</v>
      </c>
      <c r="I37" s="41">
        <v>17.2</v>
      </c>
      <c r="J37" s="41">
        <v>12.9</v>
      </c>
      <c r="K37" s="41">
        <v>30.1</v>
      </c>
      <c r="L37" s="41">
        <v>30.9</v>
      </c>
      <c r="M37" s="41">
        <v>142.4</v>
      </c>
      <c r="N37" s="41">
        <v>7.7</v>
      </c>
      <c r="O37" s="39">
        <v>1551</v>
      </c>
      <c r="P37" s="39">
        <v>1254</v>
      </c>
      <c r="Q37" s="39">
        <v>272</v>
      </c>
      <c r="R37" s="39">
        <v>114</v>
      </c>
      <c r="S37" s="39">
        <v>529</v>
      </c>
      <c r="T37" s="41">
        <v>2.9</v>
      </c>
      <c r="U37" s="41">
        <v>4.3</v>
      </c>
      <c r="V37" s="42">
        <v>0.5</v>
      </c>
      <c r="W37" s="42">
        <v>1.29</v>
      </c>
      <c r="X37" s="39">
        <v>96</v>
      </c>
      <c r="Y37" s="39">
        <v>1530</v>
      </c>
      <c r="Z37" s="39">
        <v>350</v>
      </c>
      <c r="AA37" s="39">
        <v>1</v>
      </c>
      <c r="AB37" s="41">
        <v>2.7</v>
      </c>
      <c r="AC37" s="39">
        <v>26</v>
      </c>
      <c r="AD37" s="42">
        <v>0.55000000000000004</v>
      </c>
      <c r="AE37" s="42">
        <v>0.56000000000000005</v>
      </c>
      <c r="AF37" s="41">
        <v>8.6</v>
      </c>
      <c r="AG37" s="42">
        <v>0.64</v>
      </c>
      <c r="AH37" s="41">
        <v>1.4</v>
      </c>
      <c r="AI37" s="39">
        <v>115</v>
      </c>
      <c r="AJ37" s="42">
        <v>3.2</v>
      </c>
      <c r="AK37" s="39">
        <v>36</v>
      </c>
      <c r="AL37" s="42">
        <v>11.67</v>
      </c>
      <c r="AM37" s="42">
        <v>11.68</v>
      </c>
      <c r="AN37" s="42">
        <v>4.4800000000000004</v>
      </c>
      <c r="AO37" s="39">
        <v>136</v>
      </c>
      <c r="AP37" s="41">
        <v>1.3</v>
      </c>
      <c r="AQ37" s="41">
        <v>3.9</v>
      </c>
      <c r="AR37" s="41">
        <v>5.3</v>
      </c>
      <c r="AS37" s="41">
        <v>3.9</v>
      </c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>
      <c r="A38" s="224">
        <v>37</v>
      </c>
      <c r="B38" s="36">
        <v>14</v>
      </c>
      <c r="C38" s="37">
        <v>7</v>
      </c>
      <c r="D38" s="35">
        <v>19</v>
      </c>
      <c r="E38" s="35">
        <v>156</v>
      </c>
      <c r="F38" s="38">
        <v>44.1</v>
      </c>
      <c r="G38" s="39">
        <v>1618</v>
      </c>
      <c r="H38" s="40">
        <v>657.9</v>
      </c>
      <c r="I38" s="41">
        <v>38.200000000000003</v>
      </c>
      <c r="J38" s="41">
        <v>22.9</v>
      </c>
      <c r="K38" s="41">
        <v>61.1</v>
      </c>
      <c r="L38" s="41">
        <v>67.5</v>
      </c>
      <c r="M38" s="41">
        <v>182.5</v>
      </c>
      <c r="N38" s="41">
        <v>19.899999999999999</v>
      </c>
      <c r="O38" s="39">
        <v>3791</v>
      </c>
      <c r="P38" s="39">
        <v>1717</v>
      </c>
      <c r="Q38" s="39">
        <v>246</v>
      </c>
      <c r="R38" s="39">
        <v>177</v>
      </c>
      <c r="S38" s="39">
        <v>860</v>
      </c>
      <c r="T38" s="41">
        <v>6.9</v>
      </c>
      <c r="U38" s="41">
        <v>6.9</v>
      </c>
      <c r="V38" s="42">
        <v>0.94</v>
      </c>
      <c r="W38" s="42">
        <v>1.97</v>
      </c>
      <c r="X38" s="39">
        <v>234</v>
      </c>
      <c r="Y38" s="39">
        <v>2341</v>
      </c>
      <c r="Z38" s="39">
        <v>626</v>
      </c>
      <c r="AA38" s="39">
        <v>3</v>
      </c>
      <c r="AB38" s="41">
        <v>11.3</v>
      </c>
      <c r="AC38" s="39">
        <v>135</v>
      </c>
      <c r="AD38" s="42">
        <v>0.74</v>
      </c>
      <c r="AE38" s="42">
        <v>0.85</v>
      </c>
      <c r="AF38" s="41">
        <v>13.5</v>
      </c>
      <c r="AG38" s="42">
        <v>1.1399999999999999</v>
      </c>
      <c r="AH38" s="41">
        <v>1.9</v>
      </c>
      <c r="AI38" s="39">
        <v>211</v>
      </c>
      <c r="AJ38" s="42">
        <v>5.67</v>
      </c>
      <c r="AK38" s="39">
        <v>58</v>
      </c>
      <c r="AL38" s="42">
        <v>13.75</v>
      </c>
      <c r="AM38" s="42">
        <v>26.56</v>
      </c>
      <c r="AN38" s="42">
        <v>19.21</v>
      </c>
      <c r="AO38" s="39">
        <v>552</v>
      </c>
      <c r="AP38" s="41">
        <v>1.9</v>
      </c>
      <c r="AQ38" s="41">
        <v>6.2</v>
      </c>
      <c r="AR38" s="41">
        <v>8.1999999999999993</v>
      </c>
      <c r="AS38" s="41">
        <v>9.6999999999999993</v>
      </c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>
      <c r="A39" s="224">
        <v>38</v>
      </c>
      <c r="B39" s="36">
        <v>15</v>
      </c>
      <c r="C39" s="37">
        <v>7</v>
      </c>
      <c r="D39" s="35">
        <v>19</v>
      </c>
      <c r="E39" s="35">
        <v>163</v>
      </c>
      <c r="F39" s="38">
        <v>61.4</v>
      </c>
      <c r="G39" s="39">
        <v>1321</v>
      </c>
      <c r="H39" s="40">
        <v>951.5</v>
      </c>
      <c r="I39" s="41">
        <v>24.1</v>
      </c>
      <c r="J39" s="41">
        <v>19.3</v>
      </c>
      <c r="K39" s="41">
        <v>43.4</v>
      </c>
      <c r="L39" s="41">
        <v>40.9</v>
      </c>
      <c r="M39" s="41">
        <v>192.9</v>
      </c>
      <c r="N39" s="41">
        <v>12.2</v>
      </c>
      <c r="O39" s="39">
        <v>2726</v>
      </c>
      <c r="P39" s="39">
        <v>1768</v>
      </c>
      <c r="Q39" s="39">
        <v>351</v>
      </c>
      <c r="R39" s="39">
        <v>175</v>
      </c>
      <c r="S39" s="39">
        <v>682</v>
      </c>
      <c r="T39" s="41">
        <v>4.9000000000000004</v>
      </c>
      <c r="U39" s="41">
        <v>4.3</v>
      </c>
      <c r="V39" s="42">
        <v>0.66</v>
      </c>
      <c r="W39" s="42">
        <v>2.14</v>
      </c>
      <c r="X39" s="39">
        <v>138</v>
      </c>
      <c r="Y39" s="39">
        <v>857</v>
      </c>
      <c r="Z39" s="39">
        <v>284</v>
      </c>
      <c r="AA39" s="39">
        <v>6</v>
      </c>
      <c r="AB39" s="41">
        <v>5.4</v>
      </c>
      <c r="AC39" s="39">
        <v>127</v>
      </c>
      <c r="AD39" s="42">
        <v>0.6</v>
      </c>
      <c r="AE39" s="42">
        <v>0.82</v>
      </c>
      <c r="AF39" s="41">
        <v>7.1</v>
      </c>
      <c r="AG39" s="42">
        <v>0.75</v>
      </c>
      <c r="AH39" s="41">
        <v>2.2000000000000002</v>
      </c>
      <c r="AI39" s="39">
        <v>184</v>
      </c>
      <c r="AJ39" s="42">
        <v>3.51</v>
      </c>
      <c r="AK39" s="39">
        <v>88</v>
      </c>
      <c r="AL39" s="42">
        <v>11.22</v>
      </c>
      <c r="AM39" s="42">
        <v>14.08</v>
      </c>
      <c r="AN39" s="42">
        <v>8.85</v>
      </c>
      <c r="AO39" s="39">
        <v>304</v>
      </c>
      <c r="AP39" s="41">
        <v>1.5</v>
      </c>
      <c r="AQ39" s="41">
        <v>4.9000000000000004</v>
      </c>
      <c r="AR39" s="41">
        <v>7.2</v>
      </c>
      <c r="AS39" s="41">
        <v>7.1</v>
      </c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>
      <c r="A40" s="224">
        <v>39</v>
      </c>
      <c r="B40" s="36">
        <v>16</v>
      </c>
      <c r="C40" s="37">
        <v>7</v>
      </c>
      <c r="D40" s="35">
        <v>19</v>
      </c>
      <c r="E40" s="35">
        <v>163</v>
      </c>
      <c r="F40" s="44">
        <v>56</v>
      </c>
      <c r="G40" s="39">
        <v>1420</v>
      </c>
      <c r="H40" s="40">
        <v>601.29999999999995</v>
      </c>
      <c r="I40" s="41">
        <v>24.7</v>
      </c>
      <c r="J40" s="41">
        <v>21.3</v>
      </c>
      <c r="K40" s="41">
        <v>46</v>
      </c>
      <c r="L40" s="41">
        <v>43.7</v>
      </c>
      <c r="M40" s="41">
        <v>204.5</v>
      </c>
      <c r="N40" s="41">
        <v>12.1</v>
      </c>
      <c r="O40" s="39">
        <v>3117</v>
      </c>
      <c r="P40" s="39">
        <v>1214</v>
      </c>
      <c r="Q40" s="39">
        <v>382</v>
      </c>
      <c r="R40" s="39">
        <v>129</v>
      </c>
      <c r="S40" s="39">
        <v>640</v>
      </c>
      <c r="T40" s="41">
        <v>5.2</v>
      </c>
      <c r="U40" s="41">
        <v>5.0999999999999996</v>
      </c>
      <c r="V40" s="42">
        <v>0.68</v>
      </c>
      <c r="W40" s="42">
        <v>2.0099999999999998</v>
      </c>
      <c r="X40" s="39">
        <v>62</v>
      </c>
      <c r="Y40" s="39">
        <v>1590</v>
      </c>
      <c r="Z40" s="39">
        <v>327</v>
      </c>
      <c r="AA40" s="39">
        <v>3</v>
      </c>
      <c r="AB40" s="41">
        <v>6.1</v>
      </c>
      <c r="AC40" s="39">
        <v>213</v>
      </c>
      <c r="AD40" s="42">
        <v>1</v>
      </c>
      <c r="AE40" s="42">
        <v>1.23</v>
      </c>
      <c r="AF40" s="41">
        <v>7.9</v>
      </c>
      <c r="AG40" s="42">
        <v>0.53</v>
      </c>
      <c r="AH40" s="41">
        <v>3.3</v>
      </c>
      <c r="AI40" s="39">
        <v>144</v>
      </c>
      <c r="AJ40" s="42">
        <v>3.53</v>
      </c>
      <c r="AK40" s="39">
        <v>40</v>
      </c>
      <c r="AL40" s="42">
        <v>8.33</v>
      </c>
      <c r="AM40" s="42">
        <v>13.69</v>
      </c>
      <c r="AN40" s="42">
        <v>9.65</v>
      </c>
      <c r="AO40" s="39">
        <v>209</v>
      </c>
      <c r="AP40" s="41">
        <v>1.7</v>
      </c>
      <c r="AQ40" s="41">
        <v>4.5</v>
      </c>
      <c r="AR40" s="41">
        <v>6.9</v>
      </c>
      <c r="AS40" s="41">
        <v>8</v>
      </c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>
      <c r="A41" s="224">
        <v>40</v>
      </c>
      <c r="B41" s="36">
        <v>17</v>
      </c>
      <c r="C41" s="37">
        <v>7</v>
      </c>
      <c r="D41" s="35">
        <v>19</v>
      </c>
      <c r="E41" s="35">
        <v>153</v>
      </c>
      <c r="F41" s="38">
        <v>43.8</v>
      </c>
      <c r="G41" s="39">
        <v>1449</v>
      </c>
      <c r="H41" s="40">
        <v>985.8</v>
      </c>
      <c r="I41" s="41">
        <v>27</v>
      </c>
      <c r="J41" s="41">
        <v>23.3</v>
      </c>
      <c r="K41" s="41">
        <v>50.3</v>
      </c>
      <c r="L41" s="41">
        <v>52.9</v>
      </c>
      <c r="M41" s="41">
        <v>192.9</v>
      </c>
      <c r="N41" s="41">
        <v>12</v>
      </c>
      <c r="O41" s="39">
        <v>2539</v>
      </c>
      <c r="P41" s="39">
        <v>2017</v>
      </c>
      <c r="Q41" s="39">
        <v>349</v>
      </c>
      <c r="R41" s="39">
        <v>182</v>
      </c>
      <c r="S41" s="39">
        <v>784</v>
      </c>
      <c r="T41" s="41">
        <v>5</v>
      </c>
      <c r="U41" s="41">
        <v>5.2</v>
      </c>
      <c r="V41" s="42">
        <v>0.77</v>
      </c>
      <c r="W41" s="42">
        <v>1.67</v>
      </c>
      <c r="X41" s="39">
        <v>206</v>
      </c>
      <c r="Y41" s="39">
        <v>2774</v>
      </c>
      <c r="Z41" s="39">
        <v>660</v>
      </c>
      <c r="AA41" s="39">
        <v>2</v>
      </c>
      <c r="AB41" s="41">
        <v>9.8000000000000007</v>
      </c>
      <c r="AC41" s="39">
        <v>89</v>
      </c>
      <c r="AD41" s="42">
        <v>0.88</v>
      </c>
      <c r="AE41" s="42">
        <v>0.77</v>
      </c>
      <c r="AF41" s="41">
        <v>9.5</v>
      </c>
      <c r="AG41" s="42">
        <v>1.07</v>
      </c>
      <c r="AH41" s="41">
        <v>1.4</v>
      </c>
      <c r="AI41" s="39">
        <v>208</v>
      </c>
      <c r="AJ41" s="42">
        <v>4.22</v>
      </c>
      <c r="AK41" s="39">
        <v>77</v>
      </c>
      <c r="AL41" s="42">
        <v>12.36</v>
      </c>
      <c r="AM41" s="42">
        <v>19.25</v>
      </c>
      <c r="AN41" s="42">
        <v>14.43</v>
      </c>
      <c r="AO41" s="39">
        <v>296</v>
      </c>
      <c r="AP41" s="41">
        <v>2.2999999999999998</v>
      </c>
      <c r="AQ41" s="41">
        <v>7.4</v>
      </c>
      <c r="AR41" s="41">
        <v>9.6999999999999993</v>
      </c>
      <c r="AS41" s="41">
        <v>6.4</v>
      </c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>
      <c r="A42" s="224">
        <v>41</v>
      </c>
      <c r="B42" s="36">
        <v>18</v>
      </c>
      <c r="C42" s="37">
        <v>7</v>
      </c>
      <c r="D42" s="35">
        <v>19</v>
      </c>
      <c r="E42" s="35">
        <v>155</v>
      </c>
      <c r="F42" s="44">
        <v>60.3</v>
      </c>
      <c r="G42" s="39">
        <v>1445</v>
      </c>
      <c r="H42" s="40">
        <v>1001.5</v>
      </c>
      <c r="I42" s="41">
        <v>32.700000000000003</v>
      </c>
      <c r="J42" s="41">
        <v>18.3</v>
      </c>
      <c r="K42" s="41">
        <v>51</v>
      </c>
      <c r="L42" s="41">
        <v>69.8</v>
      </c>
      <c r="M42" s="41">
        <v>143.1</v>
      </c>
      <c r="N42" s="41">
        <v>11.9</v>
      </c>
      <c r="O42" s="39">
        <v>3102</v>
      </c>
      <c r="P42" s="39">
        <v>1336</v>
      </c>
      <c r="Q42" s="39">
        <v>300</v>
      </c>
      <c r="R42" s="39">
        <v>118</v>
      </c>
      <c r="S42" s="39">
        <v>734</v>
      </c>
      <c r="T42" s="41">
        <v>5.8</v>
      </c>
      <c r="U42" s="41">
        <v>6</v>
      </c>
      <c r="V42" s="42">
        <v>0.59</v>
      </c>
      <c r="W42" s="42">
        <v>2.5099999999999998</v>
      </c>
      <c r="X42" s="39">
        <v>158</v>
      </c>
      <c r="Y42" s="39">
        <v>648</v>
      </c>
      <c r="Z42" s="39">
        <v>272</v>
      </c>
      <c r="AA42" s="39">
        <v>3</v>
      </c>
      <c r="AB42" s="41">
        <v>10.1</v>
      </c>
      <c r="AC42" s="39">
        <v>263</v>
      </c>
      <c r="AD42" s="42">
        <v>0.94</v>
      </c>
      <c r="AE42" s="42">
        <v>0.95</v>
      </c>
      <c r="AF42" s="41">
        <v>11.7</v>
      </c>
      <c r="AG42" s="42">
        <v>0.76</v>
      </c>
      <c r="AH42" s="41">
        <v>2</v>
      </c>
      <c r="AI42" s="39">
        <v>220</v>
      </c>
      <c r="AJ42" s="42">
        <v>4.0999999999999996</v>
      </c>
      <c r="AK42" s="39">
        <v>73</v>
      </c>
      <c r="AL42" s="42">
        <v>14.06</v>
      </c>
      <c r="AM42" s="42">
        <v>26.27</v>
      </c>
      <c r="AN42" s="42">
        <v>20.32</v>
      </c>
      <c r="AO42" s="39">
        <v>433</v>
      </c>
      <c r="AP42" s="41">
        <v>1.9</v>
      </c>
      <c r="AQ42" s="41">
        <v>4.9000000000000004</v>
      </c>
      <c r="AR42" s="41">
        <v>6.8</v>
      </c>
      <c r="AS42" s="41">
        <v>7.9</v>
      </c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>
      <c r="A43" s="224">
        <v>42</v>
      </c>
      <c r="B43" s="36">
        <v>19</v>
      </c>
      <c r="C43" s="37">
        <v>7</v>
      </c>
      <c r="D43" s="35">
        <v>23</v>
      </c>
      <c r="E43" s="35">
        <v>148</v>
      </c>
      <c r="F43" s="38">
        <v>49.5</v>
      </c>
      <c r="G43" s="39">
        <v>1512</v>
      </c>
      <c r="H43" s="40">
        <v>1558.4</v>
      </c>
      <c r="I43" s="41">
        <v>28</v>
      </c>
      <c r="J43" s="41">
        <v>33.299999999999997</v>
      </c>
      <c r="K43" s="41">
        <v>61.3</v>
      </c>
      <c r="L43" s="41">
        <v>35.200000000000003</v>
      </c>
      <c r="M43" s="41">
        <v>231.4</v>
      </c>
      <c r="N43" s="41">
        <v>19.2</v>
      </c>
      <c r="O43" s="39">
        <v>4774</v>
      </c>
      <c r="P43" s="39">
        <v>2419</v>
      </c>
      <c r="Q43" s="39">
        <v>397</v>
      </c>
      <c r="R43" s="39">
        <v>235</v>
      </c>
      <c r="S43" s="39">
        <v>890</v>
      </c>
      <c r="T43" s="41">
        <v>7</v>
      </c>
      <c r="U43" s="41">
        <v>5.3</v>
      </c>
      <c r="V43" s="42">
        <v>0.91</v>
      </c>
      <c r="W43" s="42">
        <v>3.07</v>
      </c>
      <c r="X43" s="39">
        <v>77</v>
      </c>
      <c r="Y43" s="39">
        <v>2858</v>
      </c>
      <c r="Z43" s="39">
        <v>556</v>
      </c>
      <c r="AA43" s="39">
        <v>14</v>
      </c>
      <c r="AB43" s="41">
        <v>9</v>
      </c>
      <c r="AC43" s="39">
        <v>177</v>
      </c>
      <c r="AD43" s="42">
        <v>0.69</v>
      </c>
      <c r="AE43" s="42">
        <v>1.0900000000000001</v>
      </c>
      <c r="AF43" s="41">
        <v>14.5</v>
      </c>
      <c r="AG43" s="42">
        <v>1.24</v>
      </c>
      <c r="AH43" s="41">
        <v>4.5999999999999996</v>
      </c>
      <c r="AI43" s="39">
        <v>369</v>
      </c>
      <c r="AJ43" s="42">
        <v>5.73</v>
      </c>
      <c r="AK43" s="39">
        <v>151</v>
      </c>
      <c r="AL43" s="42">
        <v>6.62</v>
      </c>
      <c r="AM43" s="42">
        <v>13.28</v>
      </c>
      <c r="AN43" s="42">
        <v>10.95</v>
      </c>
      <c r="AO43" s="39">
        <v>238</v>
      </c>
      <c r="AP43" s="41">
        <v>3.9</v>
      </c>
      <c r="AQ43" s="41">
        <v>11.9</v>
      </c>
      <c r="AR43" s="41">
        <v>16.399999999999999</v>
      </c>
      <c r="AS43" s="41">
        <v>12.2</v>
      </c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>
      <c r="A44" s="224">
        <v>43</v>
      </c>
      <c r="B44" s="36">
        <v>20</v>
      </c>
      <c r="C44" s="37">
        <v>7</v>
      </c>
      <c r="D44" s="35">
        <v>19</v>
      </c>
      <c r="E44" s="35">
        <v>148</v>
      </c>
      <c r="F44" s="38">
        <v>45.5</v>
      </c>
      <c r="G44" s="39">
        <v>903</v>
      </c>
      <c r="H44" s="40">
        <v>754.9</v>
      </c>
      <c r="I44" s="41">
        <v>14.4</v>
      </c>
      <c r="J44" s="41">
        <v>8.9</v>
      </c>
      <c r="K44" s="41">
        <v>23.3</v>
      </c>
      <c r="L44" s="41">
        <v>26.6</v>
      </c>
      <c r="M44" s="41">
        <v>136.9</v>
      </c>
      <c r="N44" s="41">
        <v>6.4</v>
      </c>
      <c r="O44" s="39">
        <v>1093</v>
      </c>
      <c r="P44" s="39">
        <v>1275</v>
      </c>
      <c r="Q44" s="39">
        <v>224</v>
      </c>
      <c r="R44" s="39">
        <v>103</v>
      </c>
      <c r="S44" s="39">
        <v>411</v>
      </c>
      <c r="T44" s="41">
        <v>2.6</v>
      </c>
      <c r="U44" s="41">
        <v>2.5</v>
      </c>
      <c r="V44" s="42">
        <v>0.37</v>
      </c>
      <c r="W44" s="42">
        <v>1.27</v>
      </c>
      <c r="X44" s="39">
        <v>136</v>
      </c>
      <c r="Y44" s="39">
        <v>1329</v>
      </c>
      <c r="Z44" s="39">
        <v>357</v>
      </c>
      <c r="AA44" s="39">
        <v>2</v>
      </c>
      <c r="AB44" s="41">
        <v>2.4</v>
      </c>
      <c r="AC44" s="39">
        <v>32</v>
      </c>
      <c r="AD44" s="42">
        <v>0.4</v>
      </c>
      <c r="AE44" s="42">
        <v>0.57999999999999996</v>
      </c>
      <c r="AF44" s="41">
        <v>4.8</v>
      </c>
      <c r="AG44" s="42">
        <v>0.63</v>
      </c>
      <c r="AH44" s="41">
        <v>1.2</v>
      </c>
      <c r="AI44" s="39">
        <v>126</v>
      </c>
      <c r="AJ44" s="42">
        <v>2.68</v>
      </c>
      <c r="AK44" s="39">
        <v>91</v>
      </c>
      <c r="AL44" s="42">
        <v>11.05</v>
      </c>
      <c r="AM44" s="42">
        <v>9.67</v>
      </c>
      <c r="AN44" s="42">
        <v>2.92</v>
      </c>
      <c r="AO44" s="39">
        <v>202</v>
      </c>
      <c r="AP44" s="41">
        <v>1.1000000000000001</v>
      </c>
      <c r="AQ44" s="41">
        <v>2.5</v>
      </c>
      <c r="AR44" s="41">
        <v>3.7</v>
      </c>
      <c r="AS44" s="41">
        <v>2.8</v>
      </c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>
      <c r="A45" s="224">
        <v>44</v>
      </c>
      <c r="B45" s="36">
        <v>21</v>
      </c>
      <c r="C45" s="37">
        <v>7</v>
      </c>
      <c r="D45" s="35">
        <v>19</v>
      </c>
      <c r="E45" s="35">
        <v>151</v>
      </c>
      <c r="F45" s="38">
        <v>43.8</v>
      </c>
      <c r="G45" s="39">
        <v>1230</v>
      </c>
      <c r="H45" s="40">
        <v>738.7</v>
      </c>
      <c r="I45" s="41">
        <v>21</v>
      </c>
      <c r="J45" s="41">
        <v>20.399999999999999</v>
      </c>
      <c r="K45" s="41">
        <v>41.4</v>
      </c>
      <c r="L45" s="41">
        <v>37.299999999999997</v>
      </c>
      <c r="M45" s="41">
        <v>176</v>
      </c>
      <c r="N45" s="41">
        <v>9.4</v>
      </c>
      <c r="O45" s="39">
        <v>2227</v>
      </c>
      <c r="P45" s="39">
        <v>1291</v>
      </c>
      <c r="Q45" s="39">
        <v>259</v>
      </c>
      <c r="R45" s="39">
        <v>126</v>
      </c>
      <c r="S45" s="39">
        <v>583</v>
      </c>
      <c r="T45" s="41">
        <v>4.5999999999999996</v>
      </c>
      <c r="U45" s="41">
        <v>4.7</v>
      </c>
      <c r="V45" s="42">
        <v>0.65</v>
      </c>
      <c r="W45" s="42">
        <v>2.39</v>
      </c>
      <c r="X45" s="39">
        <v>132</v>
      </c>
      <c r="Y45" s="39">
        <v>1493</v>
      </c>
      <c r="Z45" s="39">
        <v>385</v>
      </c>
      <c r="AA45" s="39">
        <v>3</v>
      </c>
      <c r="AB45" s="41">
        <v>4.5999999999999996</v>
      </c>
      <c r="AC45" s="39">
        <v>126</v>
      </c>
      <c r="AD45" s="42">
        <v>0.61</v>
      </c>
      <c r="AE45" s="42">
        <v>0.74</v>
      </c>
      <c r="AF45" s="41">
        <v>7.7</v>
      </c>
      <c r="AG45" s="42">
        <v>0.61</v>
      </c>
      <c r="AH45" s="41">
        <v>2.2000000000000002</v>
      </c>
      <c r="AI45" s="39">
        <v>168</v>
      </c>
      <c r="AJ45" s="42">
        <v>3.49</v>
      </c>
      <c r="AK45" s="39">
        <v>63</v>
      </c>
      <c r="AL45" s="42">
        <v>9.83</v>
      </c>
      <c r="AM45" s="42">
        <v>12.34</v>
      </c>
      <c r="AN45" s="42">
        <v>8.36</v>
      </c>
      <c r="AO45" s="39">
        <v>273</v>
      </c>
      <c r="AP45" s="41">
        <v>1.9</v>
      </c>
      <c r="AQ45" s="41">
        <v>5.3</v>
      </c>
      <c r="AR45" s="41">
        <v>8.1999999999999993</v>
      </c>
      <c r="AS45" s="41">
        <v>5.6</v>
      </c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>
      <c r="A46" s="224">
        <v>45</v>
      </c>
      <c r="B46" s="36">
        <v>22</v>
      </c>
      <c r="C46" s="37">
        <v>7</v>
      </c>
      <c r="D46" s="225">
        <v>19</v>
      </c>
      <c r="E46" s="225">
        <v>165</v>
      </c>
      <c r="F46" s="45">
        <v>56.9</v>
      </c>
      <c r="G46" s="39">
        <v>884</v>
      </c>
      <c r="H46" s="40">
        <v>382</v>
      </c>
      <c r="I46" s="41">
        <v>16.2</v>
      </c>
      <c r="J46" s="41">
        <v>15.4</v>
      </c>
      <c r="K46" s="41">
        <v>31.6</v>
      </c>
      <c r="L46" s="41">
        <v>26.8</v>
      </c>
      <c r="M46" s="41">
        <v>126</v>
      </c>
      <c r="N46" s="41">
        <v>8.5</v>
      </c>
      <c r="O46" s="39">
        <v>2014</v>
      </c>
      <c r="P46" s="39">
        <v>1058</v>
      </c>
      <c r="Q46" s="39">
        <v>282</v>
      </c>
      <c r="R46" s="39">
        <v>101</v>
      </c>
      <c r="S46" s="39">
        <v>546</v>
      </c>
      <c r="T46" s="41">
        <v>3.6</v>
      </c>
      <c r="U46" s="41">
        <v>4.0999999999999996</v>
      </c>
      <c r="V46" s="42">
        <v>0.52</v>
      </c>
      <c r="W46" s="42">
        <v>1.29</v>
      </c>
      <c r="X46" s="39">
        <v>94</v>
      </c>
      <c r="Y46" s="39">
        <v>1270</v>
      </c>
      <c r="Z46" s="39">
        <v>305</v>
      </c>
      <c r="AA46" s="39">
        <v>1</v>
      </c>
      <c r="AB46" s="41">
        <v>4</v>
      </c>
      <c r="AC46" s="39">
        <v>148</v>
      </c>
      <c r="AD46" s="42">
        <v>0.47</v>
      </c>
      <c r="AE46" s="42">
        <v>0.6</v>
      </c>
      <c r="AF46" s="41">
        <v>14.3</v>
      </c>
      <c r="AG46" s="42">
        <v>0.48</v>
      </c>
      <c r="AH46" s="41">
        <v>4.5</v>
      </c>
      <c r="AI46" s="39">
        <v>121</v>
      </c>
      <c r="AJ46" s="42">
        <v>3.41</v>
      </c>
      <c r="AK46" s="39">
        <v>40</v>
      </c>
      <c r="AL46" s="42">
        <v>7.85</v>
      </c>
      <c r="AM46" s="42">
        <v>7.31</v>
      </c>
      <c r="AN46" s="42">
        <v>5.36</v>
      </c>
      <c r="AO46" s="39">
        <v>152</v>
      </c>
      <c r="AP46" s="41">
        <v>1.6</v>
      </c>
      <c r="AQ46" s="41">
        <v>4.2</v>
      </c>
      <c r="AR46" s="41">
        <v>5.9</v>
      </c>
      <c r="AS46" s="41">
        <v>5.0999999999999996</v>
      </c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>
      <c r="A47" s="224">
        <v>46</v>
      </c>
      <c r="B47" s="46">
        <v>23</v>
      </c>
      <c r="C47" s="37">
        <v>7</v>
      </c>
      <c r="D47" s="35">
        <v>19</v>
      </c>
      <c r="E47" s="35">
        <v>162</v>
      </c>
      <c r="F47" s="44">
        <v>52.1</v>
      </c>
      <c r="G47" s="39">
        <v>1197</v>
      </c>
      <c r="H47" s="40">
        <v>815.2</v>
      </c>
      <c r="I47" s="41">
        <v>0</v>
      </c>
      <c r="J47" s="41">
        <v>0</v>
      </c>
      <c r="K47" s="41">
        <v>40.200000000000003</v>
      </c>
      <c r="L47" s="41">
        <v>40</v>
      </c>
      <c r="M47" s="41">
        <v>168.1</v>
      </c>
      <c r="N47" s="41">
        <v>11.2</v>
      </c>
      <c r="O47" s="39">
        <v>2551</v>
      </c>
      <c r="P47" s="39">
        <v>1350</v>
      </c>
      <c r="Q47" s="39">
        <v>400</v>
      </c>
      <c r="R47" s="39">
        <v>144</v>
      </c>
      <c r="S47" s="39">
        <v>672</v>
      </c>
      <c r="T47" s="41">
        <v>3.6</v>
      </c>
      <c r="U47" s="41">
        <v>3.8</v>
      </c>
      <c r="V47" s="42">
        <v>0.81</v>
      </c>
      <c r="W47" s="42">
        <v>1.79</v>
      </c>
      <c r="X47" s="39">
        <v>238</v>
      </c>
      <c r="Y47" s="39">
        <v>1925</v>
      </c>
      <c r="Z47" s="39">
        <v>536</v>
      </c>
      <c r="AA47" s="39">
        <v>3</v>
      </c>
      <c r="AB47" s="41">
        <v>5.6</v>
      </c>
      <c r="AC47" s="39">
        <v>47</v>
      </c>
      <c r="AD47" s="42">
        <v>0.44</v>
      </c>
      <c r="AE47" s="42">
        <v>0.75</v>
      </c>
      <c r="AF47" s="41">
        <v>8.1</v>
      </c>
      <c r="AG47" s="42">
        <v>0.89</v>
      </c>
      <c r="AH47" s="41">
        <v>2.2999999999999998</v>
      </c>
      <c r="AI47" s="39">
        <v>134</v>
      </c>
      <c r="AJ47" s="42">
        <v>3.27</v>
      </c>
      <c r="AK47" s="39">
        <v>24</v>
      </c>
      <c r="AL47" s="42">
        <v>14.26</v>
      </c>
      <c r="AM47" s="42">
        <v>13.07</v>
      </c>
      <c r="AN47" s="42">
        <v>7.39</v>
      </c>
      <c r="AO47" s="39">
        <v>170</v>
      </c>
      <c r="AP47" s="41">
        <v>1.3</v>
      </c>
      <c r="AQ47" s="41">
        <v>4.2</v>
      </c>
      <c r="AR47" s="41">
        <v>6.5</v>
      </c>
      <c r="AS47" s="41">
        <v>6.4</v>
      </c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>
      <c r="A48" s="224">
        <v>47</v>
      </c>
      <c r="B48" s="47">
        <v>1</v>
      </c>
      <c r="C48" s="47">
        <v>10</v>
      </c>
      <c r="D48" s="35">
        <v>20</v>
      </c>
      <c r="E48" s="35">
        <v>155</v>
      </c>
      <c r="F48" s="48">
        <v>56.1</v>
      </c>
      <c r="G48" s="46">
        <v>1780</v>
      </c>
      <c r="H48" s="49">
        <v>1148</v>
      </c>
      <c r="I48" s="49">
        <v>28.5</v>
      </c>
      <c r="J48" s="49">
        <v>32.4</v>
      </c>
      <c r="K48" s="49">
        <v>60.9</v>
      </c>
      <c r="L48" s="49">
        <v>59.4</v>
      </c>
      <c r="M48" s="49">
        <v>243.7</v>
      </c>
      <c r="N48" s="49">
        <v>18.2</v>
      </c>
      <c r="O48" s="46">
        <v>4138</v>
      </c>
      <c r="P48" s="46">
        <v>2360</v>
      </c>
      <c r="Q48" s="46">
        <v>645</v>
      </c>
      <c r="R48" s="46">
        <v>279</v>
      </c>
      <c r="S48" s="46">
        <v>1012</v>
      </c>
      <c r="T48" s="49">
        <v>8.5</v>
      </c>
      <c r="U48" s="49">
        <v>7.1</v>
      </c>
      <c r="V48" s="50">
        <v>1.1499999999999999</v>
      </c>
      <c r="W48" s="50">
        <v>2.8</v>
      </c>
      <c r="X48" s="46">
        <v>269</v>
      </c>
      <c r="Y48" s="46">
        <v>2815</v>
      </c>
      <c r="Z48" s="46">
        <v>739</v>
      </c>
      <c r="AA48" s="46">
        <v>9</v>
      </c>
      <c r="AB48" s="49">
        <v>6.9</v>
      </c>
      <c r="AC48" s="46">
        <v>244</v>
      </c>
      <c r="AD48" s="50">
        <v>0.78</v>
      </c>
      <c r="AE48" s="50">
        <v>1.19</v>
      </c>
      <c r="AF48" s="49">
        <v>11.1</v>
      </c>
      <c r="AG48" s="50">
        <v>1.04</v>
      </c>
      <c r="AH48" s="49">
        <v>8.6999999999999993</v>
      </c>
      <c r="AI48" s="46">
        <v>300</v>
      </c>
      <c r="AJ48" s="50">
        <v>5.55</v>
      </c>
      <c r="AK48" s="46">
        <v>129</v>
      </c>
      <c r="AL48" s="50">
        <v>18.100000000000001</v>
      </c>
      <c r="AM48" s="50">
        <v>19.48</v>
      </c>
      <c r="AN48" s="50">
        <v>12.84</v>
      </c>
      <c r="AO48" s="46">
        <v>302</v>
      </c>
      <c r="AP48" s="49">
        <v>2.5</v>
      </c>
      <c r="AQ48" s="49">
        <v>9</v>
      </c>
      <c r="AR48" s="49">
        <v>12.5</v>
      </c>
      <c r="AS48" s="49">
        <v>10.4</v>
      </c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>
      <c r="A49" s="224">
        <v>48</v>
      </c>
      <c r="B49" s="47">
        <v>2</v>
      </c>
      <c r="C49" s="47">
        <v>10</v>
      </c>
      <c r="D49" s="35">
        <v>19</v>
      </c>
      <c r="E49" s="35">
        <v>158</v>
      </c>
      <c r="F49" s="48">
        <v>41.2</v>
      </c>
      <c r="G49" s="46">
        <v>1987</v>
      </c>
      <c r="H49" s="49">
        <v>1098.4000000000001</v>
      </c>
      <c r="I49" s="49">
        <v>39.9</v>
      </c>
      <c r="J49" s="49">
        <v>27</v>
      </c>
      <c r="K49" s="49">
        <v>66.900000000000006</v>
      </c>
      <c r="L49" s="49">
        <v>71</v>
      </c>
      <c r="M49" s="49">
        <v>266</v>
      </c>
      <c r="N49" s="49">
        <v>18.100000000000001</v>
      </c>
      <c r="O49" s="46">
        <v>3920</v>
      </c>
      <c r="P49" s="46">
        <v>2804</v>
      </c>
      <c r="Q49" s="46">
        <v>397</v>
      </c>
      <c r="R49" s="46">
        <v>263</v>
      </c>
      <c r="S49" s="46">
        <v>1020</v>
      </c>
      <c r="T49" s="49">
        <v>9</v>
      </c>
      <c r="U49" s="49">
        <v>8.3000000000000007</v>
      </c>
      <c r="V49" s="50">
        <v>1.1100000000000001</v>
      </c>
      <c r="W49" s="50">
        <v>4.37</v>
      </c>
      <c r="X49" s="46">
        <v>107</v>
      </c>
      <c r="Y49" s="46">
        <v>2255</v>
      </c>
      <c r="Z49" s="46">
        <v>490</v>
      </c>
      <c r="AA49" s="46">
        <v>4</v>
      </c>
      <c r="AB49" s="49">
        <v>9.8000000000000007</v>
      </c>
      <c r="AC49" s="46">
        <v>293</v>
      </c>
      <c r="AD49" s="50">
        <v>1.19</v>
      </c>
      <c r="AE49" s="50">
        <v>1.3</v>
      </c>
      <c r="AF49" s="49">
        <v>15.4</v>
      </c>
      <c r="AG49" s="50">
        <v>1.1499999999999999</v>
      </c>
      <c r="AH49" s="49">
        <v>5.0999999999999996</v>
      </c>
      <c r="AI49" s="46">
        <v>280</v>
      </c>
      <c r="AJ49" s="50">
        <v>6.42</v>
      </c>
      <c r="AK49" s="46">
        <v>136</v>
      </c>
      <c r="AL49" s="50">
        <v>14.11</v>
      </c>
      <c r="AM49" s="50">
        <v>23.56</v>
      </c>
      <c r="AN49" s="50">
        <v>20.66</v>
      </c>
      <c r="AO49" s="46">
        <v>390</v>
      </c>
      <c r="AP49" s="49">
        <v>1.6</v>
      </c>
      <c r="AQ49" s="49">
        <v>8</v>
      </c>
      <c r="AR49" s="49">
        <v>12.4</v>
      </c>
      <c r="AS49" s="49">
        <v>10</v>
      </c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>
      <c r="A50" s="224">
        <v>49</v>
      </c>
      <c r="B50" s="47">
        <v>3</v>
      </c>
      <c r="C50" s="47">
        <v>10</v>
      </c>
      <c r="D50" s="35">
        <v>19</v>
      </c>
      <c r="E50" s="35">
        <v>167</v>
      </c>
      <c r="F50" s="48">
        <v>51.1</v>
      </c>
      <c r="G50" s="46">
        <v>1715</v>
      </c>
      <c r="H50" s="49">
        <v>596.29999999999995</v>
      </c>
      <c r="I50" s="49">
        <v>32.1</v>
      </c>
      <c r="J50" s="49">
        <v>27.4</v>
      </c>
      <c r="K50" s="49">
        <v>59.4</v>
      </c>
      <c r="L50" s="49">
        <v>63.7</v>
      </c>
      <c r="M50" s="49">
        <v>217.9</v>
      </c>
      <c r="N50" s="49">
        <v>15.2</v>
      </c>
      <c r="O50" s="46">
        <v>3754</v>
      </c>
      <c r="P50" s="46">
        <v>1603</v>
      </c>
      <c r="Q50" s="46">
        <v>423</v>
      </c>
      <c r="R50" s="46">
        <v>218</v>
      </c>
      <c r="S50" s="46">
        <v>861</v>
      </c>
      <c r="T50" s="49">
        <v>7.3</v>
      </c>
      <c r="U50" s="49">
        <v>7.4</v>
      </c>
      <c r="V50" s="50">
        <v>0.98</v>
      </c>
      <c r="W50" s="50">
        <v>2.58</v>
      </c>
      <c r="X50" s="46">
        <v>154</v>
      </c>
      <c r="Y50" s="46">
        <v>1285</v>
      </c>
      <c r="Z50" s="46">
        <v>370</v>
      </c>
      <c r="AA50" s="46">
        <v>12</v>
      </c>
      <c r="AB50" s="49">
        <v>6.7</v>
      </c>
      <c r="AC50" s="46">
        <v>99</v>
      </c>
      <c r="AD50" s="50">
        <v>0.85</v>
      </c>
      <c r="AE50" s="50">
        <v>0.78</v>
      </c>
      <c r="AF50" s="49">
        <v>12.4</v>
      </c>
      <c r="AG50" s="50">
        <v>0.96</v>
      </c>
      <c r="AH50" s="49">
        <v>8.9</v>
      </c>
      <c r="AI50" s="46">
        <v>198</v>
      </c>
      <c r="AJ50" s="50">
        <v>4.2699999999999996</v>
      </c>
      <c r="AK50" s="46">
        <v>60</v>
      </c>
      <c r="AL50" s="50">
        <v>16.309999999999999</v>
      </c>
      <c r="AM50" s="50">
        <v>23.57</v>
      </c>
      <c r="AN50" s="50">
        <v>15.36</v>
      </c>
      <c r="AO50" s="46">
        <v>253</v>
      </c>
      <c r="AP50" s="49">
        <v>1.7</v>
      </c>
      <c r="AQ50" s="49">
        <v>7.1</v>
      </c>
      <c r="AR50" s="49">
        <v>10</v>
      </c>
      <c r="AS50" s="49">
        <v>9.5</v>
      </c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>
      <c r="A51" s="224">
        <v>50</v>
      </c>
      <c r="B51" s="47">
        <v>4</v>
      </c>
      <c r="C51" s="47">
        <v>10</v>
      </c>
      <c r="D51" s="35">
        <v>19</v>
      </c>
      <c r="E51" s="35">
        <v>158</v>
      </c>
      <c r="F51" s="48">
        <v>54.8</v>
      </c>
      <c r="G51" s="46">
        <v>1278</v>
      </c>
      <c r="H51" s="49">
        <v>869.5</v>
      </c>
      <c r="I51" s="49">
        <v>24.4</v>
      </c>
      <c r="J51" s="49">
        <v>23.1</v>
      </c>
      <c r="K51" s="49">
        <v>47.5</v>
      </c>
      <c r="L51" s="49">
        <v>37.9</v>
      </c>
      <c r="M51" s="49">
        <v>183</v>
      </c>
      <c r="N51" s="49">
        <v>12.2</v>
      </c>
      <c r="O51" s="46">
        <v>2614</v>
      </c>
      <c r="P51" s="46">
        <v>1825</v>
      </c>
      <c r="Q51" s="46">
        <v>337</v>
      </c>
      <c r="R51" s="46">
        <v>186</v>
      </c>
      <c r="S51" s="46">
        <v>618</v>
      </c>
      <c r="T51" s="49">
        <v>5.7</v>
      </c>
      <c r="U51" s="49">
        <v>5.2</v>
      </c>
      <c r="V51" s="50">
        <v>0.73</v>
      </c>
      <c r="W51" s="50">
        <v>2.78</v>
      </c>
      <c r="X51" s="46">
        <v>87</v>
      </c>
      <c r="Y51" s="46">
        <v>2987</v>
      </c>
      <c r="Z51" s="46">
        <v>585</v>
      </c>
      <c r="AA51" s="46">
        <v>4</v>
      </c>
      <c r="AB51" s="49">
        <v>7</v>
      </c>
      <c r="AC51" s="46">
        <v>203</v>
      </c>
      <c r="AD51" s="50">
        <v>0.64</v>
      </c>
      <c r="AE51" s="50">
        <v>0.93</v>
      </c>
      <c r="AF51" s="49">
        <v>11.3</v>
      </c>
      <c r="AG51" s="50">
        <v>0.89</v>
      </c>
      <c r="AH51" s="49">
        <v>2.7</v>
      </c>
      <c r="AI51" s="46">
        <v>226</v>
      </c>
      <c r="AJ51" s="50">
        <v>3.86</v>
      </c>
      <c r="AK51" s="46">
        <v>72</v>
      </c>
      <c r="AL51" s="50">
        <v>7.3</v>
      </c>
      <c r="AM51" s="50">
        <v>10.27</v>
      </c>
      <c r="AN51" s="50">
        <v>8.67</v>
      </c>
      <c r="AO51" s="46">
        <v>159</v>
      </c>
      <c r="AP51" s="49">
        <v>2.2999999999999998</v>
      </c>
      <c r="AQ51" s="49">
        <v>8</v>
      </c>
      <c r="AR51" s="49">
        <v>12.1</v>
      </c>
      <c r="AS51" s="49">
        <v>6.6</v>
      </c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>
      <c r="A52" s="224">
        <v>51</v>
      </c>
      <c r="B52" s="47">
        <v>5</v>
      </c>
      <c r="C52" s="47">
        <v>10</v>
      </c>
      <c r="D52" s="35">
        <v>19</v>
      </c>
      <c r="E52" s="35">
        <v>157</v>
      </c>
      <c r="F52" s="48">
        <v>51.2</v>
      </c>
      <c r="G52" s="46">
        <v>2190</v>
      </c>
      <c r="H52" s="49">
        <v>961.8</v>
      </c>
      <c r="I52" s="49">
        <v>34.9</v>
      </c>
      <c r="J52" s="49">
        <v>32.1</v>
      </c>
      <c r="K52" s="49">
        <v>67</v>
      </c>
      <c r="L52" s="49">
        <v>86.9</v>
      </c>
      <c r="M52" s="49">
        <v>277</v>
      </c>
      <c r="N52" s="49">
        <v>19</v>
      </c>
      <c r="O52" s="46">
        <v>4717</v>
      </c>
      <c r="P52" s="46">
        <v>2069</v>
      </c>
      <c r="Q52" s="46">
        <v>664</v>
      </c>
      <c r="R52" s="46">
        <v>245</v>
      </c>
      <c r="S52" s="46">
        <v>1063</v>
      </c>
      <c r="T52" s="49">
        <v>8.3000000000000007</v>
      </c>
      <c r="U52" s="49">
        <v>8.5</v>
      </c>
      <c r="V52" s="50">
        <v>1.0900000000000001</v>
      </c>
      <c r="W52" s="50">
        <v>3.12</v>
      </c>
      <c r="X52" s="46">
        <v>443</v>
      </c>
      <c r="Y52" s="46">
        <v>1431</v>
      </c>
      <c r="Z52" s="46">
        <v>684</v>
      </c>
      <c r="AA52" s="46">
        <v>5</v>
      </c>
      <c r="AB52" s="49">
        <v>10.199999999999999</v>
      </c>
      <c r="AC52" s="46">
        <v>141</v>
      </c>
      <c r="AD52" s="50">
        <v>1.01</v>
      </c>
      <c r="AE52" s="50">
        <v>1.17</v>
      </c>
      <c r="AF52" s="49">
        <v>10.9</v>
      </c>
      <c r="AG52" s="50">
        <v>0.99</v>
      </c>
      <c r="AH52" s="49">
        <v>2.4</v>
      </c>
      <c r="AI52" s="46">
        <v>276</v>
      </c>
      <c r="AJ52" s="50">
        <v>5.4</v>
      </c>
      <c r="AK52" s="46">
        <v>97</v>
      </c>
      <c r="AL52" s="50">
        <v>27.24</v>
      </c>
      <c r="AM52" s="50">
        <v>28.37</v>
      </c>
      <c r="AN52" s="50">
        <v>19.18</v>
      </c>
      <c r="AO52" s="46">
        <v>313</v>
      </c>
      <c r="AP52" s="49">
        <v>3.1</v>
      </c>
      <c r="AQ52" s="49">
        <v>11</v>
      </c>
      <c r="AR52" s="49">
        <v>14.6</v>
      </c>
      <c r="AS52" s="49">
        <v>11.9</v>
      </c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>
      <c r="A53" s="224">
        <v>52</v>
      </c>
      <c r="B53" s="47">
        <v>6</v>
      </c>
      <c r="C53" s="47">
        <v>10</v>
      </c>
      <c r="D53" s="35">
        <v>19</v>
      </c>
      <c r="E53" s="35">
        <v>159</v>
      </c>
      <c r="F53" s="48">
        <v>60.7</v>
      </c>
      <c r="G53" s="46">
        <v>2015</v>
      </c>
      <c r="H53" s="49">
        <v>842.3</v>
      </c>
      <c r="I53" s="49">
        <v>21.3</v>
      </c>
      <c r="J53" s="49">
        <v>35.1</v>
      </c>
      <c r="K53" s="49">
        <v>56.4</v>
      </c>
      <c r="L53" s="49">
        <v>68.900000000000006</v>
      </c>
      <c r="M53" s="49">
        <v>284.60000000000002</v>
      </c>
      <c r="N53" s="49">
        <v>15.2</v>
      </c>
      <c r="O53" s="46">
        <v>3751</v>
      </c>
      <c r="P53" s="46">
        <v>1793</v>
      </c>
      <c r="Q53" s="46">
        <v>550</v>
      </c>
      <c r="R53" s="46">
        <v>199</v>
      </c>
      <c r="S53" s="46">
        <v>856</v>
      </c>
      <c r="T53" s="49">
        <v>6.3</v>
      </c>
      <c r="U53" s="49">
        <v>5.9</v>
      </c>
      <c r="V53" s="50">
        <v>0.9</v>
      </c>
      <c r="W53" s="50">
        <v>2.08</v>
      </c>
      <c r="X53" s="46">
        <v>225</v>
      </c>
      <c r="Y53" s="46">
        <v>2888</v>
      </c>
      <c r="Z53" s="46">
        <v>701</v>
      </c>
      <c r="AA53" s="46">
        <v>1</v>
      </c>
      <c r="AB53" s="49">
        <v>10.7</v>
      </c>
      <c r="AC53" s="46">
        <v>115</v>
      </c>
      <c r="AD53" s="50">
        <v>0.66</v>
      </c>
      <c r="AE53" s="50">
        <v>1</v>
      </c>
      <c r="AF53" s="49">
        <v>9</v>
      </c>
      <c r="AG53" s="50">
        <v>0.72</v>
      </c>
      <c r="AH53" s="49">
        <v>1.4</v>
      </c>
      <c r="AI53" s="46">
        <v>204</v>
      </c>
      <c r="AJ53" s="50">
        <v>4.17</v>
      </c>
      <c r="AK53" s="46">
        <v>58</v>
      </c>
      <c r="AL53" s="50">
        <v>13.92</v>
      </c>
      <c r="AM53" s="50">
        <v>25.09</v>
      </c>
      <c r="AN53" s="50">
        <v>16.149999999999999</v>
      </c>
      <c r="AO53" s="46">
        <v>138</v>
      </c>
      <c r="AP53" s="49">
        <v>3.7</v>
      </c>
      <c r="AQ53" s="49">
        <v>10.7</v>
      </c>
      <c r="AR53" s="49">
        <v>14.4</v>
      </c>
      <c r="AS53" s="49">
        <v>9.5</v>
      </c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>
      <c r="A54" s="224">
        <v>53</v>
      </c>
      <c r="B54" s="47">
        <v>7</v>
      </c>
      <c r="C54" s="47">
        <v>10</v>
      </c>
      <c r="D54" s="35">
        <v>19</v>
      </c>
      <c r="E54" s="35">
        <v>159</v>
      </c>
      <c r="F54" s="48">
        <v>56.4</v>
      </c>
      <c r="G54" s="46">
        <v>1548</v>
      </c>
      <c r="H54" s="49">
        <v>995.9</v>
      </c>
      <c r="I54" s="49">
        <v>37.299999999999997</v>
      </c>
      <c r="J54" s="49">
        <v>27.9</v>
      </c>
      <c r="K54" s="49">
        <v>65.2</v>
      </c>
      <c r="L54" s="49">
        <v>42.6</v>
      </c>
      <c r="M54" s="49">
        <v>221.2</v>
      </c>
      <c r="N54" s="49">
        <v>15.8</v>
      </c>
      <c r="O54" s="46">
        <v>3687</v>
      </c>
      <c r="P54" s="46">
        <v>2129</v>
      </c>
      <c r="Q54" s="46">
        <v>427</v>
      </c>
      <c r="R54" s="46">
        <v>228</v>
      </c>
      <c r="S54" s="46">
        <v>973</v>
      </c>
      <c r="T54" s="49">
        <v>7</v>
      </c>
      <c r="U54" s="49">
        <v>6.6</v>
      </c>
      <c r="V54" s="50">
        <v>1.07</v>
      </c>
      <c r="W54" s="50">
        <v>2.92</v>
      </c>
      <c r="X54" s="46">
        <v>209</v>
      </c>
      <c r="Y54" s="46">
        <v>2386</v>
      </c>
      <c r="Z54" s="46">
        <v>613</v>
      </c>
      <c r="AA54" s="46">
        <v>24</v>
      </c>
      <c r="AB54" s="49">
        <v>8.6999999999999993</v>
      </c>
      <c r="AC54" s="46">
        <v>105</v>
      </c>
      <c r="AD54" s="50">
        <v>0.86</v>
      </c>
      <c r="AE54" s="50">
        <v>0.94</v>
      </c>
      <c r="AF54" s="49">
        <v>15</v>
      </c>
      <c r="AG54" s="50">
        <v>1.21</v>
      </c>
      <c r="AH54" s="49">
        <v>6.5</v>
      </c>
      <c r="AI54" s="46">
        <v>284</v>
      </c>
      <c r="AJ54" s="50">
        <v>5.12</v>
      </c>
      <c r="AK54" s="46">
        <v>80</v>
      </c>
      <c r="AL54" s="50">
        <v>10.76</v>
      </c>
      <c r="AM54" s="50">
        <v>14.15</v>
      </c>
      <c r="AN54" s="50">
        <v>12.4</v>
      </c>
      <c r="AO54" s="46">
        <v>322</v>
      </c>
      <c r="AP54" s="49">
        <v>2.6</v>
      </c>
      <c r="AQ54" s="49">
        <v>9</v>
      </c>
      <c r="AR54" s="49">
        <v>11.6</v>
      </c>
      <c r="AS54" s="49">
        <v>9.4</v>
      </c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>
      <c r="A55" s="224">
        <v>54</v>
      </c>
      <c r="B55" s="47">
        <v>8</v>
      </c>
      <c r="C55" s="47">
        <v>10</v>
      </c>
      <c r="D55" s="35">
        <v>19</v>
      </c>
      <c r="E55" s="35">
        <v>153</v>
      </c>
      <c r="F55" s="48">
        <v>43.1</v>
      </c>
      <c r="G55" s="46">
        <v>1346</v>
      </c>
      <c r="H55" s="49">
        <v>558.70000000000005</v>
      </c>
      <c r="I55" s="49">
        <v>33.1</v>
      </c>
      <c r="J55" s="49">
        <v>21.8</v>
      </c>
      <c r="K55" s="49">
        <v>54.9</v>
      </c>
      <c r="L55" s="49">
        <v>40.200000000000003</v>
      </c>
      <c r="M55" s="49">
        <v>187.2</v>
      </c>
      <c r="N55" s="49">
        <v>11.8</v>
      </c>
      <c r="O55" s="46">
        <v>3027</v>
      </c>
      <c r="P55" s="46">
        <v>1296</v>
      </c>
      <c r="Q55" s="46">
        <v>239</v>
      </c>
      <c r="R55" s="46">
        <v>149</v>
      </c>
      <c r="S55" s="46">
        <v>688</v>
      </c>
      <c r="T55" s="49">
        <v>5.6</v>
      </c>
      <c r="U55" s="49">
        <v>5.2</v>
      </c>
      <c r="V55" s="50">
        <v>0.71</v>
      </c>
      <c r="W55" s="50">
        <v>2.38</v>
      </c>
      <c r="X55" s="46">
        <v>255</v>
      </c>
      <c r="Y55" s="46">
        <v>1449</v>
      </c>
      <c r="Z55" s="46">
        <v>497</v>
      </c>
      <c r="AA55" s="46">
        <v>7</v>
      </c>
      <c r="AB55" s="49">
        <v>5.8</v>
      </c>
      <c r="AC55" s="46">
        <v>85</v>
      </c>
      <c r="AD55" s="50">
        <v>0.56999999999999995</v>
      </c>
      <c r="AE55" s="50">
        <v>0.77</v>
      </c>
      <c r="AF55" s="49">
        <v>16</v>
      </c>
      <c r="AG55" s="50">
        <v>0.79</v>
      </c>
      <c r="AH55" s="49">
        <v>4.9000000000000004</v>
      </c>
      <c r="AI55" s="46">
        <v>189</v>
      </c>
      <c r="AJ55" s="50">
        <v>3.81</v>
      </c>
      <c r="AK55" s="46">
        <v>44</v>
      </c>
      <c r="AL55" s="50">
        <v>10</v>
      </c>
      <c r="AM55" s="50">
        <v>13.11</v>
      </c>
      <c r="AN55" s="50">
        <v>8.8000000000000007</v>
      </c>
      <c r="AO55" s="46">
        <v>303</v>
      </c>
      <c r="AP55" s="49">
        <v>1.7</v>
      </c>
      <c r="AQ55" s="49">
        <v>5.4</v>
      </c>
      <c r="AR55" s="49">
        <v>8</v>
      </c>
      <c r="AS55" s="49">
        <v>7.7</v>
      </c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>
      <c r="A56" s="224">
        <v>55</v>
      </c>
      <c r="B56" s="47">
        <v>9</v>
      </c>
      <c r="C56" s="47">
        <v>10</v>
      </c>
      <c r="D56" s="35">
        <v>19</v>
      </c>
      <c r="E56" s="35">
        <v>146</v>
      </c>
      <c r="F56" s="48">
        <v>43</v>
      </c>
      <c r="G56" s="46">
        <v>1070</v>
      </c>
      <c r="H56" s="49">
        <v>465</v>
      </c>
      <c r="I56" s="49">
        <v>20.399999999999999</v>
      </c>
      <c r="J56" s="49">
        <v>18.399999999999999</v>
      </c>
      <c r="K56" s="49">
        <v>38.799999999999997</v>
      </c>
      <c r="L56" s="49">
        <v>24.9</v>
      </c>
      <c r="M56" s="49">
        <v>165.7</v>
      </c>
      <c r="N56" s="49">
        <v>9.1</v>
      </c>
      <c r="O56" s="46">
        <v>2300</v>
      </c>
      <c r="P56" s="46">
        <v>1054</v>
      </c>
      <c r="Q56" s="46">
        <v>151</v>
      </c>
      <c r="R56" s="46">
        <v>128</v>
      </c>
      <c r="S56" s="46">
        <v>540</v>
      </c>
      <c r="T56" s="49">
        <v>4.4000000000000004</v>
      </c>
      <c r="U56" s="49">
        <v>4.4000000000000004</v>
      </c>
      <c r="V56" s="50">
        <v>0.63</v>
      </c>
      <c r="W56" s="50">
        <v>2.09</v>
      </c>
      <c r="X56" s="46">
        <v>127</v>
      </c>
      <c r="Y56" s="46">
        <v>1603</v>
      </c>
      <c r="Z56" s="46">
        <v>395</v>
      </c>
      <c r="AA56" s="46">
        <v>4</v>
      </c>
      <c r="AB56" s="49">
        <v>4.2</v>
      </c>
      <c r="AC56" s="46">
        <v>141</v>
      </c>
      <c r="AD56" s="50">
        <v>0.41</v>
      </c>
      <c r="AE56" s="50">
        <v>0.61</v>
      </c>
      <c r="AF56" s="49">
        <v>8.4</v>
      </c>
      <c r="AG56" s="50">
        <v>0.59</v>
      </c>
      <c r="AH56" s="49">
        <v>2.5</v>
      </c>
      <c r="AI56" s="46">
        <v>173</v>
      </c>
      <c r="AJ56" s="50">
        <v>3.73</v>
      </c>
      <c r="AK56" s="46">
        <v>38</v>
      </c>
      <c r="AL56" s="50">
        <v>4.66</v>
      </c>
      <c r="AM56" s="50">
        <v>9.15</v>
      </c>
      <c r="AN56" s="50">
        <v>5.56</v>
      </c>
      <c r="AO56" s="46">
        <v>221</v>
      </c>
      <c r="AP56" s="49">
        <v>1.5</v>
      </c>
      <c r="AQ56" s="49">
        <v>5.8</v>
      </c>
      <c r="AR56" s="49">
        <v>7.5</v>
      </c>
      <c r="AS56" s="49">
        <v>5.8</v>
      </c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>
      <c r="A57" s="224">
        <v>56</v>
      </c>
      <c r="B57" s="47">
        <v>10</v>
      </c>
      <c r="C57" s="47">
        <v>10</v>
      </c>
      <c r="D57" s="35">
        <v>19</v>
      </c>
      <c r="E57" s="35">
        <v>146</v>
      </c>
      <c r="F57" s="48">
        <v>39</v>
      </c>
      <c r="G57" s="46">
        <v>1360</v>
      </c>
      <c r="H57" s="49">
        <v>580.70000000000005</v>
      </c>
      <c r="I57" s="49">
        <v>36</v>
      </c>
      <c r="J57" s="49">
        <v>20.2</v>
      </c>
      <c r="K57" s="49">
        <v>56.2</v>
      </c>
      <c r="L57" s="49">
        <v>52.2</v>
      </c>
      <c r="M57" s="49">
        <v>158.19999999999999</v>
      </c>
      <c r="N57" s="49">
        <v>13.1</v>
      </c>
      <c r="O57" s="46">
        <v>3222</v>
      </c>
      <c r="P57" s="46">
        <v>1683</v>
      </c>
      <c r="Q57" s="46">
        <v>203</v>
      </c>
      <c r="R57" s="46">
        <v>162</v>
      </c>
      <c r="S57" s="46">
        <v>756</v>
      </c>
      <c r="T57" s="49">
        <v>6.1</v>
      </c>
      <c r="U57" s="49">
        <v>6.5</v>
      </c>
      <c r="V57" s="50">
        <v>0.81</v>
      </c>
      <c r="W57" s="50">
        <v>1.97</v>
      </c>
      <c r="X57" s="46">
        <v>60</v>
      </c>
      <c r="Y57" s="46">
        <v>1807</v>
      </c>
      <c r="Z57" s="46">
        <v>363</v>
      </c>
      <c r="AA57" s="46">
        <v>8</v>
      </c>
      <c r="AB57" s="49">
        <v>7</v>
      </c>
      <c r="AC57" s="46">
        <v>104</v>
      </c>
      <c r="AD57" s="50">
        <v>1.07</v>
      </c>
      <c r="AE57" s="50">
        <v>0.67</v>
      </c>
      <c r="AF57" s="49">
        <v>15.4</v>
      </c>
      <c r="AG57" s="50">
        <v>1.1399999999999999</v>
      </c>
      <c r="AH57" s="49">
        <v>5.0999999999999996</v>
      </c>
      <c r="AI57" s="46">
        <v>180</v>
      </c>
      <c r="AJ57" s="50">
        <v>3.86</v>
      </c>
      <c r="AK57" s="46">
        <v>63</v>
      </c>
      <c r="AL57" s="50">
        <v>11.3</v>
      </c>
      <c r="AM57" s="50">
        <v>19.71</v>
      </c>
      <c r="AN57" s="50">
        <v>14.18</v>
      </c>
      <c r="AO57" s="46">
        <v>280</v>
      </c>
      <c r="AP57" s="49">
        <v>1.7</v>
      </c>
      <c r="AQ57" s="49">
        <v>5.8</v>
      </c>
      <c r="AR57" s="49">
        <v>7.6</v>
      </c>
      <c r="AS57" s="49">
        <v>8.1</v>
      </c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>
      <c r="A58" s="224">
        <v>57</v>
      </c>
      <c r="B58" s="47">
        <v>11</v>
      </c>
      <c r="C58" s="47">
        <v>10</v>
      </c>
      <c r="D58" s="35">
        <v>19</v>
      </c>
      <c r="E58" s="35">
        <v>155</v>
      </c>
      <c r="F58" s="48">
        <v>49</v>
      </c>
      <c r="G58" s="46">
        <v>2053</v>
      </c>
      <c r="H58" s="49">
        <v>740.3</v>
      </c>
      <c r="I58" s="49">
        <v>28.9</v>
      </c>
      <c r="J58" s="49">
        <v>29.3</v>
      </c>
      <c r="K58" s="49">
        <v>58.1</v>
      </c>
      <c r="L58" s="49">
        <v>77.599999999999994</v>
      </c>
      <c r="M58" s="49">
        <v>273.5</v>
      </c>
      <c r="N58" s="49">
        <v>15.3</v>
      </c>
      <c r="O58" s="46">
        <v>3609</v>
      </c>
      <c r="P58" s="46">
        <v>2012</v>
      </c>
      <c r="Q58" s="46">
        <v>431</v>
      </c>
      <c r="R58" s="46">
        <v>211</v>
      </c>
      <c r="S58" s="46">
        <v>902</v>
      </c>
      <c r="T58" s="49">
        <v>7.7</v>
      </c>
      <c r="U58" s="49">
        <v>8.3000000000000007</v>
      </c>
      <c r="V58" s="50">
        <v>1.08</v>
      </c>
      <c r="W58" s="50">
        <v>2.61</v>
      </c>
      <c r="X58" s="46">
        <v>401</v>
      </c>
      <c r="Y58" s="46">
        <v>1506</v>
      </c>
      <c r="Z58" s="46">
        <v>648</v>
      </c>
      <c r="AA58" s="46">
        <v>3</v>
      </c>
      <c r="AB58" s="49">
        <v>12.7</v>
      </c>
      <c r="AC58" s="46">
        <v>105</v>
      </c>
      <c r="AD58" s="50">
        <v>0.88</v>
      </c>
      <c r="AE58" s="50">
        <v>0.9</v>
      </c>
      <c r="AF58" s="49">
        <v>9.5</v>
      </c>
      <c r="AG58" s="50">
        <v>1.02</v>
      </c>
      <c r="AH58" s="49">
        <v>7.8</v>
      </c>
      <c r="AI58" s="46">
        <v>235</v>
      </c>
      <c r="AJ58" s="50">
        <v>5.29</v>
      </c>
      <c r="AK58" s="46">
        <v>101</v>
      </c>
      <c r="AL58" s="50">
        <v>18.91</v>
      </c>
      <c r="AM58" s="50">
        <v>27.66</v>
      </c>
      <c r="AN58" s="50">
        <v>21.13</v>
      </c>
      <c r="AO58" s="46">
        <v>372</v>
      </c>
      <c r="AP58" s="49">
        <v>2.7</v>
      </c>
      <c r="AQ58" s="49">
        <v>9.1</v>
      </c>
      <c r="AR58" s="49">
        <v>12.8</v>
      </c>
      <c r="AS58" s="49">
        <v>9.1</v>
      </c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>
      <c r="A59" s="224">
        <v>58</v>
      </c>
      <c r="B59" s="47">
        <v>12</v>
      </c>
      <c r="C59" s="47">
        <v>10</v>
      </c>
      <c r="D59" s="35">
        <v>21</v>
      </c>
      <c r="E59" s="35">
        <v>165</v>
      </c>
      <c r="F59" s="48">
        <v>44.4</v>
      </c>
      <c r="G59" s="46">
        <v>1844</v>
      </c>
      <c r="H59" s="49">
        <v>1018.5</v>
      </c>
      <c r="I59" s="49">
        <v>35.9</v>
      </c>
      <c r="J59" s="49">
        <v>28.5</v>
      </c>
      <c r="K59" s="49">
        <v>64.400000000000006</v>
      </c>
      <c r="L59" s="49">
        <v>73.099999999999994</v>
      </c>
      <c r="M59" s="49">
        <v>223.6</v>
      </c>
      <c r="N59" s="49">
        <v>14.9</v>
      </c>
      <c r="O59" s="46">
        <v>3626</v>
      </c>
      <c r="P59" s="46">
        <v>1795</v>
      </c>
      <c r="Q59" s="46">
        <v>517</v>
      </c>
      <c r="R59" s="46">
        <v>186</v>
      </c>
      <c r="S59" s="46">
        <v>952</v>
      </c>
      <c r="T59" s="49">
        <v>6.2</v>
      </c>
      <c r="U59" s="49">
        <v>8.1</v>
      </c>
      <c r="V59" s="50">
        <v>0.77</v>
      </c>
      <c r="W59" s="50">
        <v>1.98</v>
      </c>
      <c r="X59" s="46">
        <v>1460</v>
      </c>
      <c r="Y59" s="46">
        <v>4064</v>
      </c>
      <c r="Z59" s="46">
        <v>2127</v>
      </c>
      <c r="AA59" s="46">
        <v>10</v>
      </c>
      <c r="AB59" s="49">
        <v>14.9</v>
      </c>
      <c r="AC59" s="46">
        <v>183</v>
      </c>
      <c r="AD59" s="50">
        <v>0.87</v>
      </c>
      <c r="AE59" s="50">
        <v>1.3</v>
      </c>
      <c r="AF59" s="49">
        <v>12</v>
      </c>
      <c r="AG59" s="50">
        <v>0.89</v>
      </c>
      <c r="AH59" s="49">
        <v>3.1</v>
      </c>
      <c r="AI59" s="46">
        <v>240</v>
      </c>
      <c r="AJ59" s="50">
        <v>5.44</v>
      </c>
      <c r="AK59" s="46">
        <v>50</v>
      </c>
      <c r="AL59" s="50">
        <v>16.82</v>
      </c>
      <c r="AM59" s="50">
        <v>25.28</v>
      </c>
      <c r="AN59" s="50">
        <v>20.36</v>
      </c>
      <c r="AO59" s="46">
        <v>341</v>
      </c>
      <c r="AP59" s="49">
        <v>2.1</v>
      </c>
      <c r="AQ59" s="49">
        <v>7.2</v>
      </c>
      <c r="AR59" s="49">
        <v>9.3000000000000007</v>
      </c>
      <c r="AS59" s="49">
        <v>9.1999999999999993</v>
      </c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>
      <c r="A60" s="224">
        <v>59</v>
      </c>
      <c r="B60" s="47">
        <v>13</v>
      </c>
      <c r="C60" s="47">
        <v>10</v>
      </c>
      <c r="D60" s="35">
        <v>19</v>
      </c>
      <c r="E60" s="35">
        <v>161</v>
      </c>
      <c r="F60" s="48">
        <v>51</v>
      </c>
      <c r="G60" s="46">
        <v>1160</v>
      </c>
      <c r="H60" s="49">
        <v>306.60000000000002</v>
      </c>
      <c r="I60" s="49">
        <v>22.3</v>
      </c>
      <c r="J60" s="49">
        <v>12.2</v>
      </c>
      <c r="K60" s="49">
        <v>34.5</v>
      </c>
      <c r="L60" s="49">
        <v>48.4</v>
      </c>
      <c r="M60" s="49">
        <v>141.19999999999999</v>
      </c>
      <c r="N60" s="49">
        <v>7.1</v>
      </c>
      <c r="O60" s="46">
        <v>1484</v>
      </c>
      <c r="P60" s="46">
        <v>1018</v>
      </c>
      <c r="Q60" s="46">
        <v>235</v>
      </c>
      <c r="R60" s="46">
        <v>112</v>
      </c>
      <c r="S60" s="46">
        <v>507</v>
      </c>
      <c r="T60" s="49">
        <v>3.7</v>
      </c>
      <c r="U60" s="49">
        <v>4.2</v>
      </c>
      <c r="V60" s="50">
        <v>0.49</v>
      </c>
      <c r="W60" s="50">
        <v>1.1599999999999999</v>
      </c>
      <c r="X60" s="46">
        <v>76</v>
      </c>
      <c r="Y60" s="46">
        <v>1448</v>
      </c>
      <c r="Z60" s="46">
        <v>317</v>
      </c>
      <c r="AA60" s="46">
        <v>1</v>
      </c>
      <c r="AB60" s="49">
        <v>8</v>
      </c>
      <c r="AC60" s="46">
        <v>165</v>
      </c>
      <c r="AD60" s="50">
        <v>0.41</v>
      </c>
      <c r="AE60" s="50">
        <v>0.59</v>
      </c>
      <c r="AF60" s="49">
        <v>9.4</v>
      </c>
      <c r="AG60" s="50">
        <v>0.57999999999999996</v>
      </c>
      <c r="AH60" s="49">
        <v>2.5</v>
      </c>
      <c r="AI60" s="46">
        <v>108</v>
      </c>
      <c r="AJ60" s="50">
        <v>3.51</v>
      </c>
      <c r="AK60" s="46">
        <v>29</v>
      </c>
      <c r="AL60" s="50">
        <v>10.199999999999999</v>
      </c>
      <c r="AM60" s="50">
        <v>18.54</v>
      </c>
      <c r="AN60" s="50">
        <v>14.64</v>
      </c>
      <c r="AO60" s="46">
        <v>180</v>
      </c>
      <c r="AP60" s="49">
        <v>1</v>
      </c>
      <c r="AQ60" s="49">
        <v>3.3</v>
      </c>
      <c r="AR60" s="49">
        <v>5.2</v>
      </c>
      <c r="AS60" s="49">
        <v>3.8</v>
      </c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>
      <c r="A61" s="224">
        <v>60</v>
      </c>
      <c r="B61" s="47">
        <v>14</v>
      </c>
      <c r="C61" s="47">
        <v>10</v>
      </c>
      <c r="D61" s="35">
        <v>19</v>
      </c>
      <c r="E61" s="35">
        <v>156</v>
      </c>
      <c r="F61" s="48">
        <v>42.6</v>
      </c>
      <c r="G61" s="46">
        <v>1554</v>
      </c>
      <c r="H61" s="49">
        <v>821.5</v>
      </c>
      <c r="I61" s="49">
        <v>33.9</v>
      </c>
      <c r="J61" s="49">
        <v>24.9</v>
      </c>
      <c r="K61" s="49">
        <v>58.7</v>
      </c>
      <c r="L61" s="49">
        <v>58.8</v>
      </c>
      <c r="M61" s="49">
        <v>192.6</v>
      </c>
      <c r="N61" s="49">
        <v>13.5</v>
      </c>
      <c r="O61" s="46">
        <v>3499</v>
      </c>
      <c r="P61" s="46">
        <v>1431</v>
      </c>
      <c r="Q61" s="46">
        <v>324</v>
      </c>
      <c r="R61" s="46">
        <v>154</v>
      </c>
      <c r="S61" s="46">
        <v>873</v>
      </c>
      <c r="T61" s="49">
        <v>5.9</v>
      </c>
      <c r="U61" s="49">
        <v>5.6</v>
      </c>
      <c r="V61" s="50">
        <v>0.82</v>
      </c>
      <c r="W61" s="50">
        <v>1.83</v>
      </c>
      <c r="X61" s="46">
        <v>209</v>
      </c>
      <c r="Y61" s="46">
        <v>1707</v>
      </c>
      <c r="Z61" s="46">
        <v>507</v>
      </c>
      <c r="AA61" s="46">
        <v>3</v>
      </c>
      <c r="AB61" s="49">
        <v>8.9</v>
      </c>
      <c r="AC61" s="46">
        <v>116</v>
      </c>
      <c r="AD61" s="50">
        <v>0.66</v>
      </c>
      <c r="AE61" s="50">
        <v>0.9</v>
      </c>
      <c r="AF61" s="49">
        <v>9.4</v>
      </c>
      <c r="AG61" s="50">
        <v>0.69</v>
      </c>
      <c r="AH61" s="49">
        <v>3.1</v>
      </c>
      <c r="AI61" s="46">
        <v>175</v>
      </c>
      <c r="AJ61" s="50">
        <v>4.18</v>
      </c>
      <c r="AK61" s="46">
        <v>39</v>
      </c>
      <c r="AL61" s="50">
        <v>10.49</v>
      </c>
      <c r="AM61" s="50">
        <v>20.37</v>
      </c>
      <c r="AN61" s="50">
        <v>16.77</v>
      </c>
      <c r="AO61" s="46">
        <v>491</v>
      </c>
      <c r="AP61" s="49">
        <v>2.2000000000000002</v>
      </c>
      <c r="AQ61" s="49">
        <v>6.1</v>
      </c>
      <c r="AR61" s="49">
        <v>8.6</v>
      </c>
      <c r="AS61" s="49">
        <v>9</v>
      </c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>
      <c r="A62" s="224">
        <v>61</v>
      </c>
      <c r="B62" s="47">
        <v>15</v>
      </c>
      <c r="C62" s="47">
        <v>10</v>
      </c>
      <c r="D62" s="35">
        <v>19</v>
      </c>
      <c r="E62" s="35">
        <v>163</v>
      </c>
      <c r="F62" s="48">
        <v>61.8</v>
      </c>
      <c r="G62" s="46">
        <v>860</v>
      </c>
      <c r="H62" s="49">
        <v>646.6</v>
      </c>
      <c r="I62" s="49">
        <v>11.8</v>
      </c>
      <c r="J62" s="49">
        <v>20.7</v>
      </c>
      <c r="K62" s="49">
        <v>32.4</v>
      </c>
      <c r="L62" s="49">
        <v>24.6</v>
      </c>
      <c r="M62" s="49">
        <v>125.1</v>
      </c>
      <c r="N62" s="49">
        <v>10.199999999999999</v>
      </c>
      <c r="O62" s="46">
        <v>2314</v>
      </c>
      <c r="P62" s="46">
        <v>1662</v>
      </c>
      <c r="Q62" s="46">
        <v>309</v>
      </c>
      <c r="R62" s="46">
        <v>153</v>
      </c>
      <c r="S62" s="46">
        <v>522</v>
      </c>
      <c r="T62" s="49">
        <v>4.9000000000000004</v>
      </c>
      <c r="U62" s="49">
        <v>4.2</v>
      </c>
      <c r="V62" s="50">
        <v>0.52</v>
      </c>
      <c r="W62" s="50">
        <v>12.42</v>
      </c>
      <c r="X62" s="46">
        <v>63</v>
      </c>
      <c r="Y62" s="46">
        <v>1043</v>
      </c>
      <c r="Z62" s="46">
        <v>241</v>
      </c>
      <c r="AA62" s="46">
        <v>1</v>
      </c>
      <c r="AB62" s="49">
        <v>3.1</v>
      </c>
      <c r="AC62" s="46">
        <v>35</v>
      </c>
      <c r="AD62" s="50">
        <v>0.37</v>
      </c>
      <c r="AE62" s="50">
        <v>0.78</v>
      </c>
      <c r="AF62" s="49">
        <v>6.5</v>
      </c>
      <c r="AG62" s="50">
        <v>0.55000000000000004</v>
      </c>
      <c r="AH62" s="49">
        <v>1.5</v>
      </c>
      <c r="AI62" s="46">
        <v>455</v>
      </c>
      <c r="AJ62" s="50">
        <v>2.77</v>
      </c>
      <c r="AK62" s="46">
        <v>78</v>
      </c>
      <c r="AL62" s="50">
        <v>4.07</v>
      </c>
      <c r="AM62" s="50">
        <v>4.3499999999999996</v>
      </c>
      <c r="AN62" s="50">
        <v>6.58</v>
      </c>
      <c r="AO62" s="46">
        <v>182</v>
      </c>
      <c r="AP62" s="49">
        <v>0.9</v>
      </c>
      <c r="AQ62" s="49">
        <v>2.2999999999999998</v>
      </c>
      <c r="AR62" s="49">
        <v>3.8</v>
      </c>
      <c r="AS62" s="49">
        <v>5.9</v>
      </c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>
      <c r="A63" s="224">
        <v>62</v>
      </c>
      <c r="B63" s="47">
        <v>16</v>
      </c>
      <c r="C63" s="47">
        <v>10</v>
      </c>
      <c r="D63" s="35">
        <v>19</v>
      </c>
      <c r="E63" s="35">
        <v>163</v>
      </c>
      <c r="F63" s="48">
        <v>54.7</v>
      </c>
      <c r="G63" s="46">
        <v>1804</v>
      </c>
      <c r="H63" s="49">
        <v>739.1</v>
      </c>
      <c r="I63" s="49">
        <v>27.6</v>
      </c>
      <c r="J63" s="49">
        <v>28.6</v>
      </c>
      <c r="K63" s="49">
        <v>59.5</v>
      </c>
      <c r="L63" s="49">
        <v>69.5</v>
      </c>
      <c r="M63" s="49">
        <v>224.6</v>
      </c>
      <c r="N63" s="49">
        <v>14.3</v>
      </c>
      <c r="O63" s="46">
        <v>3581</v>
      </c>
      <c r="P63" s="46">
        <v>1579</v>
      </c>
      <c r="Q63" s="46">
        <v>431</v>
      </c>
      <c r="R63" s="46">
        <v>225</v>
      </c>
      <c r="S63" s="46">
        <v>882</v>
      </c>
      <c r="T63" s="49">
        <v>7.9</v>
      </c>
      <c r="U63" s="49">
        <v>7.6</v>
      </c>
      <c r="V63" s="50">
        <v>0.99</v>
      </c>
      <c r="W63" s="50">
        <v>2.79</v>
      </c>
      <c r="X63" s="46">
        <v>117</v>
      </c>
      <c r="Y63" s="46">
        <v>3487</v>
      </c>
      <c r="Z63" s="46">
        <v>703</v>
      </c>
      <c r="AA63" s="46">
        <v>3</v>
      </c>
      <c r="AB63" s="49">
        <v>9</v>
      </c>
      <c r="AC63" s="46">
        <v>272</v>
      </c>
      <c r="AD63" s="50">
        <v>0.61</v>
      </c>
      <c r="AE63" s="50">
        <v>0.94</v>
      </c>
      <c r="AF63" s="49">
        <v>9.6</v>
      </c>
      <c r="AG63" s="50">
        <v>0.8</v>
      </c>
      <c r="AH63" s="49">
        <v>3.7</v>
      </c>
      <c r="AI63" s="46">
        <v>239</v>
      </c>
      <c r="AJ63" s="50">
        <v>4.5199999999999996</v>
      </c>
      <c r="AK63" s="46">
        <v>57</v>
      </c>
      <c r="AL63" s="50">
        <v>12.74</v>
      </c>
      <c r="AM63" s="50">
        <v>26</v>
      </c>
      <c r="AN63" s="50">
        <v>15.26</v>
      </c>
      <c r="AO63" s="46">
        <v>447</v>
      </c>
      <c r="AP63" s="49">
        <v>2.2999999999999998</v>
      </c>
      <c r="AQ63" s="49">
        <v>8.1</v>
      </c>
      <c r="AR63" s="49">
        <v>10.7</v>
      </c>
      <c r="AS63" s="49">
        <v>9.1</v>
      </c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>
      <c r="A64" s="224">
        <v>63</v>
      </c>
      <c r="B64" s="47">
        <v>17</v>
      </c>
      <c r="C64" s="47">
        <v>10</v>
      </c>
      <c r="D64" s="35">
        <v>19</v>
      </c>
      <c r="E64" s="35">
        <v>153</v>
      </c>
      <c r="F64" s="48">
        <v>42.9</v>
      </c>
      <c r="G64" s="46">
        <v>1239</v>
      </c>
      <c r="H64" s="49">
        <v>752.3</v>
      </c>
      <c r="I64" s="49">
        <v>19.3</v>
      </c>
      <c r="J64" s="49">
        <v>21.4</v>
      </c>
      <c r="K64" s="49">
        <v>40.700000000000003</v>
      </c>
      <c r="L64" s="49">
        <v>47.4</v>
      </c>
      <c r="M64" s="49">
        <v>161.69999999999999</v>
      </c>
      <c r="N64" s="49">
        <v>11.6</v>
      </c>
      <c r="O64" s="46">
        <v>2991</v>
      </c>
      <c r="P64" s="46">
        <v>1337</v>
      </c>
      <c r="Q64" s="46">
        <v>313</v>
      </c>
      <c r="R64" s="46">
        <v>135</v>
      </c>
      <c r="S64" s="46">
        <v>550</v>
      </c>
      <c r="T64" s="49">
        <v>3.5</v>
      </c>
      <c r="U64" s="49">
        <v>4</v>
      </c>
      <c r="V64" s="50">
        <v>0.59</v>
      </c>
      <c r="W64" s="50">
        <v>1.88</v>
      </c>
      <c r="X64" s="46">
        <v>150</v>
      </c>
      <c r="Y64" s="46">
        <v>1467</v>
      </c>
      <c r="Z64" s="46">
        <v>395</v>
      </c>
      <c r="AA64" s="46">
        <v>3</v>
      </c>
      <c r="AB64" s="49">
        <v>6.8</v>
      </c>
      <c r="AC64" s="46">
        <v>72</v>
      </c>
      <c r="AD64" s="50">
        <v>0.75</v>
      </c>
      <c r="AE64" s="50">
        <v>0.83</v>
      </c>
      <c r="AF64" s="49">
        <v>8.6999999999999993</v>
      </c>
      <c r="AG64" s="50">
        <v>0.7</v>
      </c>
      <c r="AH64" s="49">
        <v>0.8</v>
      </c>
      <c r="AI64" s="46">
        <v>149</v>
      </c>
      <c r="AJ64" s="50">
        <v>3.39</v>
      </c>
      <c r="AK64" s="46">
        <v>38</v>
      </c>
      <c r="AL64" s="50">
        <v>13.56</v>
      </c>
      <c r="AM64" s="50">
        <v>17.98</v>
      </c>
      <c r="AN64" s="50">
        <v>10.88</v>
      </c>
      <c r="AO64" s="46">
        <v>155</v>
      </c>
      <c r="AP64" s="49">
        <v>2.1</v>
      </c>
      <c r="AQ64" s="49">
        <v>6.2</v>
      </c>
      <c r="AR64" s="49">
        <v>8.3000000000000007</v>
      </c>
      <c r="AS64" s="49">
        <v>7.6</v>
      </c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>
      <c r="A65" s="224">
        <v>64</v>
      </c>
      <c r="B65" s="47">
        <v>18</v>
      </c>
      <c r="C65" s="47">
        <v>10</v>
      </c>
      <c r="D65" s="35">
        <v>19</v>
      </c>
      <c r="E65" s="35">
        <v>155</v>
      </c>
      <c r="F65" s="48">
        <v>55.2</v>
      </c>
      <c r="G65" s="46">
        <v>1647</v>
      </c>
      <c r="H65" s="49">
        <v>763.9</v>
      </c>
      <c r="I65" s="49">
        <v>36.4</v>
      </c>
      <c r="J65" s="49">
        <v>20.8</v>
      </c>
      <c r="K65" s="49">
        <v>57.2</v>
      </c>
      <c r="L65" s="49">
        <v>80.2</v>
      </c>
      <c r="M65" s="49">
        <v>163.69999999999999</v>
      </c>
      <c r="N65" s="49">
        <v>14.5</v>
      </c>
      <c r="O65" s="46">
        <v>3746</v>
      </c>
      <c r="P65" s="46">
        <v>1562</v>
      </c>
      <c r="Q65" s="46">
        <v>309</v>
      </c>
      <c r="R65" s="46">
        <v>158</v>
      </c>
      <c r="S65" s="46">
        <v>815</v>
      </c>
      <c r="T65" s="49">
        <v>6.1</v>
      </c>
      <c r="U65" s="49">
        <v>6.4</v>
      </c>
      <c r="V65" s="50">
        <v>0.73</v>
      </c>
      <c r="W65" s="50">
        <v>1.85</v>
      </c>
      <c r="X65" s="46">
        <v>228</v>
      </c>
      <c r="Y65" s="46">
        <v>788</v>
      </c>
      <c r="Z65" s="46">
        <v>360</v>
      </c>
      <c r="AA65" s="46">
        <v>4</v>
      </c>
      <c r="AB65" s="49">
        <v>10.1</v>
      </c>
      <c r="AC65" s="46">
        <v>152</v>
      </c>
      <c r="AD65" s="50">
        <v>0.66</v>
      </c>
      <c r="AE65" s="50">
        <v>0.8</v>
      </c>
      <c r="AF65" s="49">
        <v>12.8</v>
      </c>
      <c r="AG65" s="50">
        <v>0.83</v>
      </c>
      <c r="AH65" s="49">
        <v>3.9</v>
      </c>
      <c r="AI65" s="46">
        <v>191</v>
      </c>
      <c r="AJ65" s="50">
        <v>4.09</v>
      </c>
      <c r="AK65" s="46">
        <v>63</v>
      </c>
      <c r="AL65" s="50">
        <v>15.44</v>
      </c>
      <c r="AM65" s="50">
        <v>26.12</v>
      </c>
      <c r="AN65" s="50">
        <v>20.420000000000002</v>
      </c>
      <c r="AO65" s="46">
        <v>410</v>
      </c>
      <c r="AP65" s="49">
        <v>1.4</v>
      </c>
      <c r="AQ65" s="49">
        <v>4.7</v>
      </c>
      <c r="AR65" s="49">
        <v>6.2</v>
      </c>
      <c r="AS65" s="49">
        <v>9.5</v>
      </c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>
      <c r="A66" s="224">
        <v>65</v>
      </c>
      <c r="B66" s="47">
        <v>19</v>
      </c>
      <c r="C66" s="47">
        <v>10</v>
      </c>
      <c r="D66" s="35">
        <v>23</v>
      </c>
      <c r="E66" s="35">
        <v>148</v>
      </c>
      <c r="F66" s="48">
        <v>50.4</v>
      </c>
      <c r="G66" s="46">
        <v>1368</v>
      </c>
      <c r="H66" s="49">
        <v>1701.5</v>
      </c>
      <c r="I66" s="49">
        <v>21.6</v>
      </c>
      <c r="J66" s="49">
        <v>33.299999999999997</v>
      </c>
      <c r="K66" s="49">
        <v>54.9</v>
      </c>
      <c r="L66" s="49">
        <v>36.1</v>
      </c>
      <c r="M66" s="49">
        <v>204.4</v>
      </c>
      <c r="N66" s="49">
        <v>20</v>
      </c>
      <c r="O66" s="46">
        <v>4708</v>
      </c>
      <c r="P66" s="46">
        <v>2700</v>
      </c>
      <c r="Q66" s="46">
        <v>492</v>
      </c>
      <c r="R66" s="46">
        <v>252</v>
      </c>
      <c r="S66" s="46">
        <v>923</v>
      </c>
      <c r="T66" s="49">
        <v>7.6</v>
      </c>
      <c r="U66" s="49">
        <v>6</v>
      </c>
      <c r="V66" s="50">
        <v>0.98</v>
      </c>
      <c r="W66" s="50">
        <v>3.77</v>
      </c>
      <c r="X66" s="46">
        <v>73</v>
      </c>
      <c r="Y66" s="46">
        <v>4254</v>
      </c>
      <c r="Z66" s="46">
        <v>773</v>
      </c>
      <c r="AA66" s="46">
        <v>5</v>
      </c>
      <c r="AB66" s="49">
        <v>11.4</v>
      </c>
      <c r="AC66" s="46">
        <v>218</v>
      </c>
      <c r="AD66" s="50">
        <v>0.72</v>
      </c>
      <c r="AE66" s="50">
        <v>0.97</v>
      </c>
      <c r="AF66" s="49">
        <v>11.2</v>
      </c>
      <c r="AG66" s="50">
        <v>0.99</v>
      </c>
      <c r="AH66" s="49">
        <v>4.7</v>
      </c>
      <c r="AI66" s="46">
        <v>477</v>
      </c>
      <c r="AJ66" s="50">
        <v>4.87</v>
      </c>
      <c r="AK66" s="46">
        <v>119</v>
      </c>
      <c r="AL66" s="50">
        <v>5.12</v>
      </c>
      <c r="AM66" s="50">
        <v>11.95</v>
      </c>
      <c r="AN66" s="50">
        <v>11.63</v>
      </c>
      <c r="AO66" s="46">
        <v>243</v>
      </c>
      <c r="AP66" s="49">
        <v>3.9</v>
      </c>
      <c r="AQ66" s="49">
        <v>13.5</v>
      </c>
      <c r="AR66" s="49">
        <v>17.899999999999999</v>
      </c>
      <c r="AS66" s="49">
        <v>11.8</v>
      </c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>
      <c r="A67" s="224">
        <v>66</v>
      </c>
      <c r="B67" s="47">
        <v>20</v>
      </c>
      <c r="C67" s="47">
        <v>10</v>
      </c>
      <c r="D67" s="35">
        <v>19</v>
      </c>
      <c r="E67" s="35">
        <v>148</v>
      </c>
      <c r="F67" s="48">
        <v>46.1</v>
      </c>
      <c r="G67" s="46">
        <v>1401</v>
      </c>
      <c r="H67" s="49">
        <v>954.1</v>
      </c>
      <c r="I67" s="49">
        <v>26.3</v>
      </c>
      <c r="J67" s="49">
        <v>19</v>
      </c>
      <c r="K67" s="49">
        <v>45.3</v>
      </c>
      <c r="L67" s="49">
        <v>60.3</v>
      </c>
      <c r="M67" s="49">
        <v>159.19999999999999</v>
      </c>
      <c r="N67" s="49">
        <v>16.899999999999999</v>
      </c>
      <c r="O67" s="46">
        <v>4360</v>
      </c>
      <c r="P67" s="46">
        <v>1859</v>
      </c>
      <c r="Q67" s="46">
        <v>476</v>
      </c>
      <c r="R67" s="46">
        <v>169</v>
      </c>
      <c r="S67" s="46">
        <v>823</v>
      </c>
      <c r="T67" s="49">
        <v>5.8</v>
      </c>
      <c r="U67" s="49">
        <v>5.4</v>
      </c>
      <c r="V67" s="50">
        <v>0.72</v>
      </c>
      <c r="W67" s="50">
        <v>1.91</v>
      </c>
      <c r="X67" s="46">
        <v>307</v>
      </c>
      <c r="Y67" s="46">
        <v>1845</v>
      </c>
      <c r="Z67" s="46">
        <v>619</v>
      </c>
      <c r="AA67" s="46">
        <v>7</v>
      </c>
      <c r="AB67" s="49">
        <v>8.9</v>
      </c>
      <c r="AC67" s="46">
        <v>94</v>
      </c>
      <c r="AD67" s="50">
        <v>0.66</v>
      </c>
      <c r="AE67" s="50">
        <v>1.07</v>
      </c>
      <c r="AF67" s="49">
        <v>9.3000000000000007</v>
      </c>
      <c r="AG67" s="50">
        <v>0.81</v>
      </c>
      <c r="AH67" s="49">
        <v>2.1</v>
      </c>
      <c r="AI67" s="46">
        <v>222</v>
      </c>
      <c r="AJ67" s="50">
        <v>4.75</v>
      </c>
      <c r="AK67" s="46">
        <v>87</v>
      </c>
      <c r="AL67" s="50">
        <v>15.91</v>
      </c>
      <c r="AM67" s="50">
        <v>20.239999999999998</v>
      </c>
      <c r="AN67" s="50">
        <v>15.46</v>
      </c>
      <c r="AO67" s="46">
        <v>444</v>
      </c>
      <c r="AP67" s="49">
        <v>2.5</v>
      </c>
      <c r="AQ67" s="49">
        <v>7</v>
      </c>
      <c r="AR67" s="49">
        <v>9.5</v>
      </c>
      <c r="AS67" s="49">
        <v>11.1</v>
      </c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>
      <c r="A68" s="224">
        <v>67</v>
      </c>
      <c r="B68" s="47">
        <v>21</v>
      </c>
      <c r="C68" s="47">
        <v>10</v>
      </c>
      <c r="D68" s="35">
        <v>19</v>
      </c>
      <c r="E68" s="35">
        <v>151</v>
      </c>
      <c r="F68" s="48">
        <v>42.6</v>
      </c>
      <c r="G68" s="46">
        <v>1124</v>
      </c>
      <c r="H68" s="49">
        <v>634.29999999999995</v>
      </c>
      <c r="I68" s="49">
        <v>15.2</v>
      </c>
      <c r="J68" s="49">
        <v>27</v>
      </c>
      <c r="K68" s="49">
        <v>42.1</v>
      </c>
      <c r="L68" s="49">
        <v>31.6</v>
      </c>
      <c r="M68" s="49">
        <v>162.4</v>
      </c>
      <c r="N68" s="49">
        <v>12.3</v>
      </c>
      <c r="O68" s="46">
        <v>3064</v>
      </c>
      <c r="P68" s="46">
        <v>1476</v>
      </c>
      <c r="Q68" s="46">
        <v>204</v>
      </c>
      <c r="R68" s="46">
        <v>178</v>
      </c>
      <c r="S68" s="46">
        <v>609</v>
      </c>
      <c r="T68" s="49">
        <v>5.7</v>
      </c>
      <c r="U68" s="49">
        <v>5</v>
      </c>
      <c r="V68" s="50">
        <v>0.74</v>
      </c>
      <c r="W68" s="50">
        <v>2.38</v>
      </c>
      <c r="X68" s="46">
        <v>63</v>
      </c>
      <c r="Y68" s="46">
        <v>2173</v>
      </c>
      <c r="Z68" s="46">
        <v>429</v>
      </c>
      <c r="AA68" s="46">
        <v>2</v>
      </c>
      <c r="AB68" s="49">
        <v>5.6</v>
      </c>
      <c r="AC68" s="46">
        <v>353</v>
      </c>
      <c r="AD68" s="50">
        <v>0.53</v>
      </c>
      <c r="AE68" s="50">
        <v>0.63</v>
      </c>
      <c r="AF68" s="49">
        <v>8.1999999999999993</v>
      </c>
      <c r="AG68" s="50">
        <v>0.66</v>
      </c>
      <c r="AH68" s="49">
        <v>2.5</v>
      </c>
      <c r="AI68" s="46">
        <v>195</v>
      </c>
      <c r="AJ68" s="50">
        <v>3.68</v>
      </c>
      <c r="AK68" s="46">
        <v>52</v>
      </c>
      <c r="AL68" s="50">
        <v>5.7</v>
      </c>
      <c r="AM68" s="50">
        <v>10.83</v>
      </c>
      <c r="AN68" s="50">
        <v>10.45</v>
      </c>
      <c r="AO68" s="46">
        <v>212</v>
      </c>
      <c r="AP68" s="49">
        <v>2.5</v>
      </c>
      <c r="AQ68" s="49">
        <v>5.7</v>
      </c>
      <c r="AR68" s="49">
        <v>9.5</v>
      </c>
      <c r="AS68" s="49">
        <v>7.7</v>
      </c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>
      <c r="A69" s="224">
        <v>68</v>
      </c>
      <c r="B69" s="47">
        <v>22</v>
      </c>
      <c r="C69" s="47">
        <v>10</v>
      </c>
      <c r="D69" s="225">
        <v>19</v>
      </c>
      <c r="E69" s="225">
        <v>165</v>
      </c>
      <c r="F69" s="51">
        <v>55.5</v>
      </c>
      <c r="G69" s="46">
        <v>1154</v>
      </c>
      <c r="H69" s="49">
        <v>318.39999999999998</v>
      </c>
      <c r="I69" s="49">
        <v>45.8</v>
      </c>
      <c r="J69" s="49">
        <v>13.9</v>
      </c>
      <c r="K69" s="49">
        <v>59.7</v>
      </c>
      <c r="L69" s="49">
        <v>36.299999999999997</v>
      </c>
      <c r="M69" s="49">
        <v>139.6</v>
      </c>
      <c r="N69" s="49">
        <v>8.5</v>
      </c>
      <c r="O69" s="46">
        <v>1770</v>
      </c>
      <c r="P69" s="46">
        <v>1140</v>
      </c>
      <c r="Q69" s="46">
        <v>227</v>
      </c>
      <c r="R69" s="46">
        <v>132</v>
      </c>
      <c r="S69" s="46">
        <v>791</v>
      </c>
      <c r="T69" s="49">
        <v>4.5</v>
      </c>
      <c r="U69" s="49">
        <v>5.4</v>
      </c>
      <c r="V69" s="50">
        <v>0.64</v>
      </c>
      <c r="W69" s="50">
        <v>1.27</v>
      </c>
      <c r="X69" s="46">
        <v>809</v>
      </c>
      <c r="Y69" s="46">
        <v>698</v>
      </c>
      <c r="Z69" s="46">
        <v>927</v>
      </c>
      <c r="AA69" s="46">
        <v>13</v>
      </c>
      <c r="AB69" s="49">
        <v>5.3</v>
      </c>
      <c r="AC69" s="46">
        <v>138</v>
      </c>
      <c r="AD69" s="50">
        <v>0.7</v>
      </c>
      <c r="AE69" s="50">
        <v>0.86</v>
      </c>
      <c r="AF69" s="49">
        <v>16.3</v>
      </c>
      <c r="AG69" s="50">
        <v>1.02</v>
      </c>
      <c r="AH69" s="49">
        <v>4.3</v>
      </c>
      <c r="AI69" s="46">
        <v>93</v>
      </c>
      <c r="AJ69" s="50">
        <v>3.56</v>
      </c>
      <c r="AK69" s="46">
        <v>14</v>
      </c>
      <c r="AL69" s="50">
        <v>12.19</v>
      </c>
      <c r="AM69" s="50">
        <v>12.82</v>
      </c>
      <c r="AN69" s="50">
        <v>6.32</v>
      </c>
      <c r="AO69" s="46">
        <v>382</v>
      </c>
      <c r="AP69" s="49">
        <v>0.6</v>
      </c>
      <c r="AQ69" s="49">
        <v>2.6</v>
      </c>
      <c r="AR69" s="49">
        <v>3.3</v>
      </c>
      <c r="AS69" s="49">
        <v>4.5</v>
      </c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>
      <c r="A70" s="224">
        <v>69</v>
      </c>
      <c r="B70" s="47">
        <v>23</v>
      </c>
      <c r="C70" s="47">
        <v>10</v>
      </c>
      <c r="D70" s="35">
        <v>19</v>
      </c>
      <c r="E70" s="35">
        <v>162</v>
      </c>
      <c r="F70" s="51">
        <v>51.6</v>
      </c>
      <c r="G70" s="46">
        <v>1382</v>
      </c>
      <c r="H70" s="49">
        <v>526.9</v>
      </c>
      <c r="I70" s="49">
        <v>25.5</v>
      </c>
      <c r="J70" s="49">
        <v>20.6</v>
      </c>
      <c r="K70" s="49">
        <v>46.1</v>
      </c>
      <c r="L70" s="49">
        <v>45.7</v>
      </c>
      <c r="M70" s="49">
        <v>194</v>
      </c>
      <c r="N70" s="49">
        <v>11.5</v>
      </c>
      <c r="O70" s="46">
        <v>2780</v>
      </c>
      <c r="P70" s="46">
        <v>1283</v>
      </c>
      <c r="Q70" s="46">
        <v>424</v>
      </c>
      <c r="R70" s="46">
        <v>167</v>
      </c>
      <c r="S70" s="46">
        <v>686</v>
      </c>
      <c r="T70" s="49">
        <v>4.3</v>
      </c>
      <c r="U70" s="49">
        <v>5.9</v>
      </c>
      <c r="V70" s="50">
        <v>0.74</v>
      </c>
      <c r="W70" s="50">
        <v>1.9</v>
      </c>
      <c r="X70" s="46">
        <v>74</v>
      </c>
      <c r="Y70" s="46">
        <v>1178</v>
      </c>
      <c r="Z70" s="46">
        <v>274</v>
      </c>
      <c r="AA70" s="46">
        <v>2</v>
      </c>
      <c r="AB70" s="49">
        <v>5.5</v>
      </c>
      <c r="AC70" s="46">
        <v>40</v>
      </c>
      <c r="AD70" s="50">
        <v>0.77</v>
      </c>
      <c r="AE70" s="50">
        <v>0.98</v>
      </c>
      <c r="AF70" s="49">
        <v>10.1</v>
      </c>
      <c r="AG70" s="50">
        <v>0.73</v>
      </c>
      <c r="AH70" s="49">
        <v>4.5999999999999996</v>
      </c>
      <c r="AI70" s="46">
        <v>120</v>
      </c>
      <c r="AJ70" s="50">
        <v>3.4</v>
      </c>
      <c r="AK70" s="46">
        <v>17</v>
      </c>
      <c r="AL70" s="50">
        <v>13.8</v>
      </c>
      <c r="AM70" s="50">
        <v>15.28</v>
      </c>
      <c r="AN70" s="50">
        <v>8.35</v>
      </c>
      <c r="AO70" s="46">
        <v>148</v>
      </c>
      <c r="AP70" s="49">
        <v>2.1</v>
      </c>
      <c r="AQ70" s="49">
        <v>5.6</v>
      </c>
      <c r="AR70" s="49">
        <v>8</v>
      </c>
      <c r="AS70" s="49">
        <v>7.1</v>
      </c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>
      <c r="A71" s="224">
        <v>70</v>
      </c>
      <c r="B71" s="36">
        <v>1</v>
      </c>
      <c r="C71" s="37">
        <v>12</v>
      </c>
      <c r="D71" s="35">
        <v>20</v>
      </c>
      <c r="E71" s="35">
        <v>155</v>
      </c>
      <c r="F71" s="52">
        <v>56.3</v>
      </c>
      <c r="G71" s="39">
        <v>2074</v>
      </c>
      <c r="H71" s="40">
        <v>1215.8</v>
      </c>
      <c r="I71" s="41">
        <v>29.8</v>
      </c>
      <c r="J71" s="41">
        <v>33.1</v>
      </c>
      <c r="K71" s="41">
        <v>62.8</v>
      </c>
      <c r="L71" s="41">
        <v>74.2</v>
      </c>
      <c r="M71" s="41">
        <v>285.89999999999998</v>
      </c>
      <c r="N71" s="41">
        <v>17.100000000000001</v>
      </c>
      <c r="O71" s="39">
        <v>3365</v>
      </c>
      <c r="P71" s="39">
        <v>2858</v>
      </c>
      <c r="Q71" s="39">
        <v>703</v>
      </c>
      <c r="R71" s="39">
        <v>280</v>
      </c>
      <c r="S71" s="39">
        <v>1042</v>
      </c>
      <c r="T71" s="41">
        <v>9.4</v>
      </c>
      <c r="U71" s="41">
        <v>12.3</v>
      </c>
      <c r="V71" s="42">
        <v>1.52</v>
      </c>
      <c r="W71" s="42">
        <v>3.92</v>
      </c>
      <c r="X71" s="39">
        <v>402</v>
      </c>
      <c r="Y71" s="39">
        <v>3731</v>
      </c>
      <c r="Z71" s="39">
        <v>1027</v>
      </c>
      <c r="AA71" s="39">
        <v>7</v>
      </c>
      <c r="AB71" s="41">
        <v>14.1</v>
      </c>
      <c r="AC71" s="39">
        <v>321</v>
      </c>
      <c r="AD71" s="42">
        <v>1.17</v>
      </c>
      <c r="AE71" s="42">
        <v>1.33</v>
      </c>
      <c r="AF71" s="41">
        <v>12.3</v>
      </c>
      <c r="AG71" s="42">
        <v>1.25</v>
      </c>
      <c r="AH71" s="41">
        <v>11.3</v>
      </c>
      <c r="AI71" s="39">
        <v>448</v>
      </c>
      <c r="AJ71" s="42">
        <v>6.85</v>
      </c>
      <c r="AK71" s="39">
        <v>171</v>
      </c>
      <c r="AL71" s="42">
        <v>17.899999999999999</v>
      </c>
      <c r="AM71" s="42">
        <v>26.14</v>
      </c>
      <c r="AN71" s="42">
        <v>20.59</v>
      </c>
      <c r="AO71" s="39">
        <v>367</v>
      </c>
      <c r="AP71" s="41">
        <v>4.0999999999999996</v>
      </c>
      <c r="AQ71" s="41">
        <v>16</v>
      </c>
      <c r="AR71" s="41">
        <v>20.6</v>
      </c>
      <c r="AS71" s="41">
        <v>8.4</v>
      </c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>
      <c r="A72" s="224">
        <v>71</v>
      </c>
      <c r="B72" s="36">
        <v>2</v>
      </c>
      <c r="C72" s="37">
        <v>12</v>
      </c>
      <c r="D72" s="35">
        <v>19</v>
      </c>
      <c r="E72" s="35">
        <v>158</v>
      </c>
      <c r="F72" s="52">
        <v>42</v>
      </c>
      <c r="G72" s="39">
        <v>1832</v>
      </c>
      <c r="H72" s="40">
        <v>1150</v>
      </c>
      <c r="I72" s="41">
        <v>40.299999999999997</v>
      </c>
      <c r="J72" s="41">
        <v>19.899999999999999</v>
      </c>
      <c r="K72" s="41">
        <v>60.2</v>
      </c>
      <c r="L72" s="41">
        <v>68.8</v>
      </c>
      <c r="M72" s="41">
        <v>235.4</v>
      </c>
      <c r="N72" s="41">
        <v>16</v>
      </c>
      <c r="O72" s="39">
        <v>3777</v>
      </c>
      <c r="P72" s="39">
        <v>2360</v>
      </c>
      <c r="Q72" s="39">
        <v>407</v>
      </c>
      <c r="R72" s="39">
        <v>173</v>
      </c>
      <c r="S72" s="39">
        <v>875</v>
      </c>
      <c r="T72" s="41">
        <v>7.4</v>
      </c>
      <c r="U72" s="41">
        <v>5.6</v>
      </c>
      <c r="V72" s="42">
        <v>0.77</v>
      </c>
      <c r="W72" s="42">
        <v>2.34</v>
      </c>
      <c r="X72" s="39">
        <v>101</v>
      </c>
      <c r="Y72" s="39">
        <v>1808</v>
      </c>
      <c r="Z72" s="39">
        <v>401</v>
      </c>
      <c r="AA72" s="39">
        <v>4</v>
      </c>
      <c r="AB72" s="41">
        <v>7.4</v>
      </c>
      <c r="AC72" s="39">
        <v>188</v>
      </c>
      <c r="AD72" s="42">
        <v>0.8</v>
      </c>
      <c r="AE72" s="42">
        <v>1.1599999999999999</v>
      </c>
      <c r="AF72" s="41">
        <v>16.3</v>
      </c>
      <c r="AG72" s="42">
        <v>0.81</v>
      </c>
      <c r="AH72" s="41">
        <v>3.7</v>
      </c>
      <c r="AI72" s="39">
        <v>249</v>
      </c>
      <c r="AJ72" s="42">
        <v>4.34</v>
      </c>
      <c r="AK72" s="39">
        <v>120</v>
      </c>
      <c r="AL72" s="42">
        <v>13.09</v>
      </c>
      <c r="AM72" s="42">
        <v>20.49</v>
      </c>
      <c r="AN72" s="42">
        <v>15.13</v>
      </c>
      <c r="AO72" s="39">
        <v>248</v>
      </c>
      <c r="AP72" s="41">
        <v>2.5</v>
      </c>
      <c r="AQ72" s="41">
        <v>7.9</v>
      </c>
      <c r="AR72" s="41">
        <v>10.4</v>
      </c>
      <c r="AS72" s="41">
        <v>9.5</v>
      </c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>
      <c r="A73" s="224">
        <v>72</v>
      </c>
      <c r="B73" s="36">
        <v>3</v>
      </c>
      <c r="C73" s="37">
        <v>12</v>
      </c>
      <c r="D73" s="35">
        <v>19</v>
      </c>
      <c r="E73" s="35">
        <v>167</v>
      </c>
      <c r="F73" s="52">
        <v>51</v>
      </c>
      <c r="G73" s="39">
        <v>1843</v>
      </c>
      <c r="H73" s="40">
        <v>923</v>
      </c>
      <c r="I73" s="41">
        <v>46.6</v>
      </c>
      <c r="J73" s="41">
        <v>26.1</v>
      </c>
      <c r="K73" s="41">
        <v>72.7</v>
      </c>
      <c r="L73" s="41">
        <v>77.400000000000006</v>
      </c>
      <c r="M73" s="41">
        <v>210.2</v>
      </c>
      <c r="N73" s="41">
        <v>18.8</v>
      </c>
      <c r="O73" s="39">
        <v>4262</v>
      </c>
      <c r="P73" s="39">
        <v>2525</v>
      </c>
      <c r="Q73" s="39">
        <v>683</v>
      </c>
      <c r="R73" s="39">
        <v>241</v>
      </c>
      <c r="S73" s="39">
        <v>1171</v>
      </c>
      <c r="T73" s="41">
        <v>7</v>
      </c>
      <c r="U73" s="41">
        <v>9.1999999999999993</v>
      </c>
      <c r="V73" s="42">
        <v>1.06</v>
      </c>
      <c r="W73" s="42">
        <v>2.19</v>
      </c>
      <c r="X73" s="39">
        <v>221</v>
      </c>
      <c r="Y73" s="39">
        <v>2537</v>
      </c>
      <c r="Z73" s="39">
        <v>646</v>
      </c>
      <c r="AA73" s="39">
        <v>9</v>
      </c>
      <c r="AB73" s="41">
        <v>12.3</v>
      </c>
      <c r="AC73" s="39">
        <v>215</v>
      </c>
      <c r="AD73" s="42">
        <v>1.1599999999999999</v>
      </c>
      <c r="AE73" s="42">
        <v>1.1000000000000001</v>
      </c>
      <c r="AF73" s="41">
        <v>20.100000000000001</v>
      </c>
      <c r="AG73" s="42">
        <v>1.31</v>
      </c>
      <c r="AH73" s="41">
        <v>11</v>
      </c>
      <c r="AI73" s="39">
        <v>366</v>
      </c>
      <c r="AJ73" s="42">
        <v>5.56</v>
      </c>
      <c r="AK73" s="39">
        <v>185</v>
      </c>
      <c r="AL73" s="42">
        <v>23.29</v>
      </c>
      <c r="AM73" s="42">
        <v>27.36</v>
      </c>
      <c r="AN73" s="42">
        <v>17.350000000000001</v>
      </c>
      <c r="AO73" s="39">
        <v>282</v>
      </c>
      <c r="AP73" s="41">
        <v>2.6</v>
      </c>
      <c r="AQ73" s="41">
        <v>7.2</v>
      </c>
      <c r="AR73" s="41">
        <v>10.5</v>
      </c>
      <c r="AS73" s="41">
        <v>10.8</v>
      </c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>
      <c r="A74" s="224">
        <v>73</v>
      </c>
      <c r="B74" s="36">
        <v>4</v>
      </c>
      <c r="C74" s="37">
        <v>12</v>
      </c>
      <c r="D74" s="35">
        <v>19</v>
      </c>
      <c r="E74" s="35">
        <v>158</v>
      </c>
      <c r="F74" s="52">
        <v>56.1</v>
      </c>
      <c r="G74" s="39">
        <v>1606</v>
      </c>
      <c r="H74" s="40">
        <v>1265.9000000000001</v>
      </c>
      <c r="I74" s="41">
        <v>42</v>
      </c>
      <c r="J74" s="41">
        <v>34</v>
      </c>
      <c r="K74" s="41">
        <v>76</v>
      </c>
      <c r="L74" s="41">
        <v>56</v>
      </c>
      <c r="M74" s="41">
        <v>205.9</v>
      </c>
      <c r="N74" s="41">
        <v>28.4</v>
      </c>
      <c r="O74" s="39">
        <v>6417</v>
      </c>
      <c r="P74" s="39">
        <v>3867</v>
      </c>
      <c r="Q74" s="39">
        <v>1046</v>
      </c>
      <c r="R74" s="39">
        <v>441</v>
      </c>
      <c r="S74" s="39">
        <v>1326</v>
      </c>
      <c r="T74" s="41">
        <v>20.3</v>
      </c>
      <c r="U74" s="41">
        <v>8.8000000000000007</v>
      </c>
      <c r="V74" s="42">
        <v>1.07</v>
      </c>
      <c r="W74" s="42">
        <v>2.59</v>
      </c>
      <c r="X74" s="39">
        <v>268</v>
      </c>
      <c r="Y74" s="39">
        <v>8449</v>
      </c>
      <c r="Z74" s="39">
        <v>1671</v>
      </c>
      <c r="AA74" s="39">
        <v>5</v>
      </c>
      <c r="AB74" s="41">
        <v>11.3</v>
      </c>
      <c r="AC74" s="39">
        <v>391</v>
      </c>
      <c r="AD74" s="42">
        <v>0.99</v>
      </c>
      <c r="AE74" s="42">
        <v>1.49</v>
      </c>
      <c r="AF74" s="41">
        <v>17</v>
      </c>
      <c r="AG74" s="42">
        <v>1.33</v>
      </c>
      <c r="AH74" s="41">
        <v>4.7</v>
      </c>
      <c r="AI74" s="39">
        <v>439</v>
      </c>
      <c r="AJ74" s="42">
        <v>6.4</v>
      </c>
      <c r="AK74" s="39">
        <v>143</v>
      </c>
      <c r="AL74" s="42">
        <v>15.58</v>
      </c>
      <c r="AM74" s="42">
        <v>18.149999999999999</v>
      </c>
      <c r="AN74" s="42">
        <v>13.13</v>
      </c>
      <c r="AO74" s="39">
        <v>379</v>
      </c>
      <c r="AP74" s="41">
        <v>4.0999999999999996</v>
      </c>
      <c r="AQ74" s="41">
        <v>15.3</v>
      </c>
      <c r="AR74" s="41">
        <v>28.8</v>
      </c>
      <c r="AS74" s="41">
        <v>16.3</v>
      </c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>
      <c r="A75" s="224">
        <v>74</v>
      </c>
      <c r="B75" s="36">
        <v>5</v>
      </c>
      <c r="C75" s="37">
        <v>12</v>
      </c>
      <c r="D75" s="35">
        <v>19</v>
      </c>
      <c r="E75" s="35">
        <v>157</v>
      </c>
      <c r="F75" s="52">
        <v>50.6</v>
      </c>
      <c r="G75" s="39">
        <v>1747</v>
      </c>
      <c r="H75" s="40">
        <v>1245.7</v>
      </c>
      <c r="I75" s="41">
        <v>26.9</v>
      </c>
      <c r="J75" s="41">
        <v>27.6</v>
      </c>
      <c r="K75" s="41">
        <v>54.5</v>
      </c>
      <c r="L75" s="41">
        <v>67.900000000000006</v>
      </c>
      <c r="M75" s="41">
        <v>230.3</v>
      </c>
      <c r="N75" s="41">
        <v>14</v>
      </c>
      <c r="O75" s="39">
        <v>2496</v>
      </c>
      <c r="P75" s="39">
        <v>2677</v>
      </c>
      <c r="Q75" s="39">
        <v>531</v>
      </c>
      <c r="R75" s="39">
        <v>249</v>
      </c>
      <c r="S75" s="39">
        <v>897</v>
      </c>
      <c r="T75" s="41">
        <v>8.1</v>
      </c>
      <c r="U75" s="41">
        <v>6.3</v>
      </c>
      <c r="V75" s="42">
        <v>1.02</v>
      </c>
      <c r="W75" s="42">
        <v>2.97</v>
      </c>
      <c r="X75" s="39">
        <v>114</v>
      </c>
      <c r="Y75" s="39">
        <v>5360</v>
      </c>
      <c r="Z75" s="39">
        <v>1003</v>
      </c>
      <c r="AA75" s="39">
        <v>12</v>
      </c>
      <c r="AB75" s="41">
        <v>11.9</v>
      </c>
      <c r="AC75" s="39">
        <v>291</v>
      </c>
      <c r="AD75" s="42">
        <v>1.04</v>
      </c>
      <c r="AE75" s="42">
        <v>1</v>
      </c>
      <c r="AF75" s="41">
        <v>11.4</v>
      </c>
      <c r="AG75" s="42">
        <v>1.2</v>
      </c>
      <c r="AH75" s="41">
        <v>4.2</v>
      </c>
      <c r="AI75" s="39">
        <v>367</v>
      </c>
      <c r="AJ75" s="42">
        <v>5.28</v>
      </c>
      <c r="AK75" s="39">
        <v>179</v>
      </c>
      <c r="AL75" s="42">
        <v>14.12</v>
      </c>
      <c r="AM75" s="42">
        <v>22.18</v>
      </c>
      <c r="AN75" s="42">
        <v>17.2</v>
      </c>
      <c r="AO75" s="39">
        <v>155</v>
      </c>
      <c r="AP75" s="41">
        <v>4.5</v>
      </c>
      <c r="AQ75" s="41">
        <v>9.8000000000000007</v>
      </c>
      <c r="AR75" s="41">
        <v>14.5</v>
      </c>
      <c r="AS75" s="41">
        <v>6.2</v>
      </c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>
      <c r="A76" s="224">
        <v>75</v>
      </c>
      <c r="B76" s="36">
        <v>6</v>
      </c>
      <c r="C76" s="37">
        <v>12</v>
      </c>
      <c r="D76" s="35">
        <v>19</v>
      </c>
      <c r="E76" s="35">
        <v>159</v>
      </c>
      <c r="F76" s="52">
        <v>58.7</v>
      </c>
      <c r="G76" s="39">
        <v>1727</v>
      </c>
      <c r="H76" s="40">
        <v>973.1</v>
      </c>
      <c r="I76" s="41">
        <v>23</v>
      </c>
      <c r="J76" s="41">
        <v>27.9</v>
      </c>
      <c r="K76" s="41">
        <v>50.8</v>
      </c>
      <c r="L76" s="41">
        <v>60.1</v>
      </c>
      <c r="M76" s="41">
        <v>242.5</v>
      </c>
      <c r="N76" s="41">
        <v>16.7</v>
      </c>
      <c r="O76" s="39">
        <v>3905</v>
      </c>
      <c r="P76" s="39">
        <v>2250</v>
      </c>
      <c r="Q76" s="39">
        <v>479</v>
      </c>
      <c r="R76" s="39">
        <v>221</v>
      </c>
      <c r="S76" s="39">
        <v>813</v>
      </c>
      <c r="T76" s="41">
        <v>10.6</v>
      </c>
      <c r="U76" s="41">
        <v>7.6</v>
      </c>
      <c r="V76" s="42">
        <v>0.98</v>
      </c>
      <c r="W76" s="42">
        <v>2.48</v>
      </c>
      <c r="X76" s="39">
        <v>154</v>
      </c>
      <c r="Y76" s="39">
        <v>5396</v>
      </c>
      <c r="Z76" s="39">
        <v>1046</v>
      </c>
      <c r="AA76" s="39">
        <v>1</v>
      </c>
      <c r="AB76" s="41">
        <v>14</v>
      </c>
      <c r="AC76" s="39">
        <v>242</v>
      </c>
      <c r="AD76" s="42">
        <v>0.69</v>
      </c>
      <c r="AE76" s="42">
        <v>0.89</v>
      </c>
      <c r="AF76" s="41">
        <v>13</v>
      </c>
      <c r="AG76" s="42">
        <v>0.98</v>
      </c>
      <c r="AH76" s="41">
        <v>10.3</v>
      </c>
      <c r="AI76" s="39">
        <v>283</v>
      </c>
      <c r="AJ76" s="42">
        <v>5.01</v>
      </c>
      <c r="AK76" s="39">
        <v>135</v>
      </c>
      <c r="AL76" s="42">
        <v>11.79</v>
      </c>
      <c r="AM76" s="42">
        <v>19.71</v>
      </c>
      <c r="AN76" s="42">
        <v>18.27</v>
      </c>
      <c r="AO76" s="39">
        <v>119</v>
      </c>
      <c r="AP76" s="41">
        <v>3.2</v>
      </c>
      <c r="AQ76" s="41">
        <v>9.1999999999999993</v>
      </c>
      <c r="AR76" s="41">
        <v>13.1</v>
      </c>
      <c r="AS76" s="41">
        <v>9.8000000000000007</v>
      </c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>
      <c r="A77" s="224">
        <v>76</v>
      </c>
      <c r="B77" s="36">
        <v>7</v>
      </c>
      <c r="C77" s="37">
        <v>12</v>
      </c>
      <c r="D77" s="35">
        <v>19</v>
      </c>
      <c r="E77" s="35">
        <v>159</v>
      </c>
      <c r="F77" s="52">
        <v>56.3</v>
      </c>
      <c r="G77" s="39">
        <v>1650</v>
      </c>
      <c r="H77" s="40">
        <v>933.5</v>
      </c>
      <c r="I77" s="41">
        <v>40.200000000000003</v>
      </c>
      <c r="J77" s="41">
        <v>29.3</v>
      </c>
      <c r="K77" s="41">
        <v>69.5</v>
      </c>
      <c r="L77" s="41">
        <v>55.8</v>
      </c>
      <c r="M77" s="41">
        <v>211.7</v>
      </c>
      <c r="N77" s="41">
        <v>16.7</v>
      </c>
      <c r="O77" s="39">
        <v>3629</v>
      </c>
      <c r="P77" s="39">
        <v>2503</v>
      </c>
      <c r="Q77" s="39">
        <v>448</v>
      </c>
      <c r="R77" s="39">
        <v>239</v>
      </c>
      <c r="S77" s="39">
        <v>994</v>
      </c>
      <c r="T77" s="41">
        <v>7.8</v>
      </c>
      <c r="U77" s="41">
        <v>8.4</v>
      </c>
      <c r="V77" s="42">
        <v>1.1200000000000001</v>
      </c>
      <c r="W77" s="42">
        <v>2.8</v>
      </c>
      <c r="X77" s="39">
        <v>156</v>
      </c>
      <c r="Y77" s="39">
        <v>4908</v>
      </c>
      <c r="Z77" s="39">
        <v>965</v>
      </c>
      <c r="AA77" s="39">
        <v>11</v>
      </c>
      <c r="AB77" s="41">
        <v>8.8000000000000007</v>
      </c>
      <c r="AC77" s="39">
        <v>350</v>
      </c>
      <c r="AD77" s="42">
        <v>1.17</v>
      </c>
      <c r="AE77" s="42">
        <v>1.2</v>
      </c>
      <c r="AF77" s="41">
        <v>14.1</v>
      </c>
      <c r="AG77" s="42">
        <v>1.31</v>
      </c>
      <c r="AH77" s="41">
        <v>4.3</v>
      </c>
      <c r="AI77" s="39">
        <v>362</v>
      </c>
      <c r="AJ77" s="42">
        <v>6.59</v>
      </c>
      <c r="AK77" s="39">
        <v>79</v>
      </c>
      <c r="AL77" s="42">
        <v>11.58</v>
      </c>
      <c r="AM77" s="42">
        <v>14.76</v>
      </c>
      <c r="AN77" s="42">
        <v>12.11</v>
      </c>
      <c r="AO77" s="39">
        <v>268</v>
      </c>
      <c r="AP77" s="41">
        <v>3.3</v>
      </c>
      <c r="AQ77" s="41">
        <v>9.5</v>
      </c>
      <c r="AR77" s="41">
        <v>12.8</v>
      </c>
      <c r="AS77" s="41">
        <v>8.4</v>
      </c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>
      <c r="A78" s="224">
        <v>77</v>
      </c>
      <c r="B78" s="36">
        <v>8</v>
      </c>
      <c r="C78" s="37">
        <v>12</v>
      </c>
      <c r="D78" s="35">
        <v>19</v>
      </c>
      <c r="E78" s="35">
        <v>153</v>
      </c>
      <c r="F78" s="52">
        <v>44.3</v>
      </c>
      <c r="G78" s="39">
        <v>1425</v>
      </c>
      <c r="H78" s="40">
        <v>535.79999999999995</v>
      </c>
      <c r="I78" s="41">
        <v>17.399999999999999</v>
      </c>
      <c r="J78" s="41">
        <v>21.1</v>
      </c>
      <c r="K78" s="41">
        <v>38.5</v>
      </c>
      <c r="L78" s="41">
        <v>46.9</v>
      </c>
      <c r="M78" s="41">
        <v>204.7</v>
      </c>
      <c r="N78" s="41">
        <v>10.4</v>
      </c>
      <c r="O78" s="39">
        <v>2618</v>
      </c>
      <c r="P78" s="39">
        <v>1336</v>
      </c>
      <c r="Q78" s="39">
        <v>188</v>
      </c>
      <c r="R78" s="39">
        <v>134</v>
      </c>
      <c r="S78" s="39">
        <v>515</v>
      </c>
      <c r="T78" s="41">
        <v>5.2</v>
      </c>
      <c r="U78" s="41">
        <v>5.7</v>
      </c>
      <c r="V78" s="42">
        <v>0.67</v>
      </c>
      <c r="W78" s="42">
        <v>1.63</v>
      </c>
      <c r="X78" s="39">
        <v>32</v>
      </c>
      <c r="Y78" s="39">
        <v>836</v>
      </c>
      <c r="Z78" s="39">
        <v>172</v>
      </c>
      <c r="AA78" s="39">
        <v>1</v>
      </c>
      <c r="AB78" s="41">
        <v>4.9000000000000004</v>
      </c>
      <c r="AC78" s="39">
        <v>75</v>
      </c>
      <c r="AD78" s="42">
        <v>0.55000000000000004</v>
      </c>
      <c r="AE78" s="42">
        <v>0.51</v>
      </c>
      <c r="AF78" s="41">
        <v>8.6999999999999993</v>
      </c>
      <c r="AG78" s="42">
        <v>0.71</v>
      </c>
      <c r="AH78" s="41">
        <v>1.9</v>
      </c>
      <c r="AI78" s="39">
        <v>146</v>
      </c>
      <c r="AJ78" s="42">
        <v>2.99</v>
      </c>
      <c r="AK78" s="39">
        <v>53</v>
      </c>
      <c r="AL78" s="42">
        <v>11.57</v>
      </c>
      <c r="AM78" s="42">
        <v>14.98</v>
      </c>
      <c r="AN78" s="42">
        <v>9.49</v>
      </c>
      <c r="AO78" s="39">
        <v>139</v>
      </c>
      <c r="AP78" s="41">
        <v>2</v>
      </c>
      <c r="AQ78" s="41">
        <v>5.2</v>
      </c>
      <c r="AR78" s="41">
        <v>7.4</v>
      </c>
      <c r="AS78" s="41">
        <v>6.6</v>
      </c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>
      <c r="A79" s="224">
        <v>78</v>
      </c>
      <c r="B79" s="36">
        <v>9</v>
      </c>
      <c r="C79" s="37">
        <v>12</v>
      </c>
      <c r="D79" s="35">
        <v>19</v>
      </c>
      <c r="E79" s="35">
        <v>146</v>
      </c>
      <c r="F79" s="52">
        <v>43.6</v>
      </c>
      <c r="G79" s="39">
        <v>1739</v>
      </c>
      <c r="H79" s="40">
        <v>891.7</v>
      </c>
      <c r="I79" s="41">
        <v>28.3</v>
      </c>
      <c r="J79" s="41">
        <v>23.7</v>
      </c>
      <c r="K79" s="41">
        <v>52</v>
      </c>
      <c r="L79" s="41">
        <v>42.1</v>
      </c>
      <c r="M79" s="41">
        <v>284.60000000000002</v>
      </c>
      <c r="N79" s="41">
        <v>12.7</v>
      </c>
      <c r="O79" s="39">
        <v>2498</v>
      </c>
      <c r="P79" s="39">
        <v>2320</v>
      </c>
      <c r="Q79" s="39">
        <v>344</v>
      </c>
      <c r="R79" s="39">
        <v>196</v>
      </c>
      <c r="S79" s="39">
        <v>827</v>
      </c>
      <c r="T79" s="41">
        <v>6.6</v>
      </c>
      <c r="U79" s="41">
        <v>6.5</v>
      </c>
      <c r="V79" s="42">
        <v>1.02</v>
      </c>
      <c r="W79" s="42">
        <v>3.08</v>
      </c>
      <c r="X79" s="39">
        <v>108</v>
      </c>
      <c r="Y79" s="39">
        <v>3446</v>
      </c>
      <c r="Z79" s="39">
        <v>684</v>
      </c>
      <c r="AA79" s="39">
        <v>3</v>
      </c>
      <c r="AB79" s="41">
        <v>7.3</v>
      </c>
      <c r="AC79" s="39">
        <v>95</v>
      </c>
      <c r="AD79" s="42">
        <v>0.74</v>
      </c>
      <c r="AE79" s="42">
        <v>0.87</v>
      </c>
      <c r="AF79" s="41">
        <v>8.9</v>
      </c>
      <c r="AG79" s="42">
        <v>0.77</v>
      </c>
      <c r="AH79" s="41">
        <v>3.2</v>
      </c>
      <c r="AI79" s="39">
        <v>231</v>
      </c>
      <c r="AJ79" s="42">
        <v>4.99</v>
      </c>
      <c r="AK79" s="39">
        <v>148</v>
      </c>
      <c r="AL79" s="42">
        <v>7.58</v>
      </c>
      <c r="AM79" s="42">
        <v>13.65</v>
      </c>
      <c r="AN79" s="42">
        <v>8.6199999999999992</v>
      </c>
      <c r="AO79" s="39">
        <v>295</v>
      </c>
      <c r="AP79" s="41">
        <v>3</v>
      </c>
      <c r="AQ79" s="41">
        <v>9.5</v>
      </c>
      <c r="AR79" s="41">
        <v>13.1</v>
      </c>
      <c r="AS79" s="41">
        <v>6.4</v>
      </c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>
      <c r="A80" s="224">
        <v>79</v>
      </c>
      <c r="B80" s="36">
        <v>10</v>
      </c>
      <c r="C80" s="37">
        <v>12</v>
      </c>
      <c r="D80" s="35">
        <v>19</v>
      </c>
      <c r="E80" s="35">
        <v>146</v>
      </c>
      <c r="F80" s="52">
        <v>39.799999999999997</v>
      </c>
      <c r="G80" s="39">
        <v>1226</v>
      </c>
      <c r="H80" s="40">
        <v>808.4</v>
      </c>
      <c r="I80" s="41">
        <v>32.1</v>
      </c>
      <c r="J80" s="41">
        <v>21.1</v>
      </c>
      <c r="K80" s="41">
        <v>53.2</v>
      </c>
      <c r="L80" s="41">
        <v>27.5</v>
      </c>
      <c r="M80" s="41">
        <v>186.1</v>
      </c>
      <c r="N80" s="41">
        <v>12.7</v>
      </c>
      <c r="O80" s="39">
        <v>3201</v>
      </c>
      <c r="P80" s="39">
        <v>1489</v>
      </c>
      <c r="Q80" s="39">
        <v>225</v>
      </c>
      <c r="R80" s="39">
        <v>159</v>
      </c>
      <c r="S80" s="39">
        <v>734</v>
      </c>
      <c r="T80" s="41">
        <v>4.7</v>
      </c>
      <c r="U80" s="41">
        <v>5.0999999999999996</v>
      </c>
      <c r="V80" s="42">
        <v>0.69</v>
      </c>
      <c r="W80" s="42">
        <v>2.3199999999999998</v>
      </c>
      <c r="X80" s="39">
        <v>124</v>
      </c>
      <c r="Y80" s="39">
        <v>1912</v>
      </c>
      <c r="Z80" s="39">
        <v>448</v>
      </c>
      <c r="AA80" s="39">
        <v>5</v>
      </c>
      <c r="AB80" s="41">
        <v>5.0999999999999996</v>
      </c>
      <c r="AC80" s="39">
        <v>77</v>
      </c>
      <c r="AD80" s="42">
        <v>0.76</v>
      </c>
      <c r="AE80" s="42">
        <v>0.81</v>
      </c>
      <c r="AF80" s="41">
        <v>17.3</v>
      </c>
      <c r="AG80" s="42">
        <v>0.84</v>
      </c>
      <c r="AH80" s="41">
        <v>5.6</v>
      </c>
      <c r="AI80" s="39">
        <v>177</v>
      </c>
      <c r="AJ80" s="42">
        <v>3.65</v>
      </c>
      <c r="AK80" s="39">
        <v>49</v>
      </c>
      <c r="AL80" s="42">
        <v>6.33</v>
      </c>
      <c r="AM80" s="42">
        <v>9.64</v>
      </c>
      <c r="AN80" s="42">
        <v>7.05</v>
      </c>
      <c r="AO80" s="39">
        <v>276</v>
      </c>
      <c r="AP80" s="41">
        <v>1.3</v>
      </c>
      <c r="AQ80" s="41">
        <v>4.2</v>
      </c>
      <c r="AR80" s="41">
        <v>6.3</v>
      </c>
      <c r="AS80" s="41">
        <v>8.1999999999999993</v>
      </c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>
      <c r="A81" s="224">
        <v>80</v>
      </c>
      <c r="B81" s="36">
        <v>11</v>
      </c>
      <c r="C81" s="37">
        <v>12</v>
      </c>
      <c r="D81" s="35">
        <v>19</v>
      </c>
      <c r="E81" s="35">
        <v>155</v>
      </c>
      <c r="F81" s="52">
        <v>50.1</v>
      </c>
      <c r="G81" s="39">
        <v>1768</v>
      </c>
      <c r="H81" s="40">
        <v>816.9</v>
      </c>
      <c r="I81" s="41">
        <v>46</v>
      </c>
      <c r="J81" s="41">
        <v>29.1</v>
      </c>
      <c r="K81" s="41">
        <v>75</v>
      </c>
      <c r="L81" s="41">
        <v>64.3</v>
      </c>
      <c r="M81" s="41">
        <v>214.4</v>
      </c>
      <c r="N81" s="41">
        <v>15.2</v>
      </c>
      <c r="O81" s="39">
        <v>3219</v>
      </c>
      <c r="P81" s="39">
        <v>2115</v>
      </c>
      <c r="Q81" s="39">
        <v>509</v>
      </c>
      <c r="R81" s="39">
        <v>259</v>
      </c>
      <c r="S81" s="39">
        <v>1111</v>
      </c>
      <c r="T81" s="41">
        <v>9.5</v>
      </c>
      <c r="U81" s="41">
        <v>7.6</v>
      </c>
      <c r="V81" s="42">
        <v>1.1000000000000001</v>
      </c>
      <c r="W81" s="42">
        <v>2.39</v>
      </c>
      <c r="X81" s="39">
        <v>250</v>
      </c>
      <c r="Y81" s="39">
        <v>1881</v>
      </c>
      <c r="Z81" s="39">
        <v>564</v>
      </c>
      <c r="AA81" s="39">
        <v>23</v>
      </c>
      <c r="AB81" s="41">
        <v>9.4</v>
      </c>
      <c r="AC81" s="39">
        <v>426</v>
      </c>
      <c r="AD81" s="42">
        <v>0.69</v>
      </c>
      <c r="AE81" s="42">
        <v>1.21</v>
      </c>
      <c r="AF81" s="41">
        <v>12.7</v>
      </c>
      <c r="AG81" s="42">
        <v>1.1200000000000001</v>
      </c>
      <c r="AH81" s="41">
        <v>11.5</v>
      </c>
      <c r="AI81" s="39">
        <v>239</v>
      </c>
      <c r="AJ81" s="42">
        <v>6.17</v>
      </c>
      <c r="AK81" s="39">
        <v>89</v>
      </c>
      <c r="AL81" s="42">
        <v>14.94</v>
      </c>
      <c r="AM81" s="42">
        <v>21.29</v>
      </c>
      <c r="AN81" s="42">
        <v>18.16</v>
      </c>
      <c r="AO81" s="39">
        <v>409</v>
      </c>
      <c r="AP81" s="41">
        <v>2.7</v>
      </c>
      <c r="AQ81" s="41">
        <v>7.2</v>
      </c>
      <c r="AR81" s="41">
        <v>11.4</v>
      </c>
      <c r="AS81" s="41">
        <v>8.1999999999999993</v>
      </c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>
      <c r="A82" s="224">
        <v>81</v>
      </c>
      <c r="B82" s="36">
        <v>12</v>
      </c>
      <c r="C82" s="37">
        <v>12</v>
      </c>
      <c r="D82" s="35">
        <v>21</v>
      </c>
      <c r="E82" s="35">
        <v>165</v>
      </c>
      <c r="F82" s="52">
        <v>45</v>
      </c>
      <c r="G82" s="39">
        <v>1245</v>
      </c>
      <c r="H82" s="40">
        <v>1371.6</v>
      </c>
      <c r="I82" s="41">
        <v>30.8</v>
      </c>
      <c r="J82" s="41">
        <v>20.100000000000001</v>
      </c>
      <c r="K82" s="41">
        <v>50.9</v>
      </c>
      <c r="L82" s="41">
        <v>41.6</v>
      </c>
      <c r="M82" s="41">
        <v>166.8</v>
      </c>
      <c r="N82" s="41">
        <v>12.6</v>
      </c>
      <c r="O82" s="39">
        <v>1975</v>
      </c>
      <c r="P82" s="39">
        <v>2479</v>
      </c>
      <c r="Q82" s="39">
        <v>692</v>
      </c>
      <c r="R82" s="39">
        <v>224</v>
      </c>
      <c r="S82" s="39">
        <v>859</v>
      </c>
      <c r="T82" s="41">
        <v>8.6</v>
      </c>
      <c r="U82" s="41">
        <v>6.6</v>
      </c>
      <c r="V82" s="42">
        <v>0.67</v>
      </c>
      <c r="W82" s="42">
        <v>1.65</v>
      </c>
      <c r="X82" s="39">
        <v>204</v>
      </c>
      <c r="Y82" s="39">
        <v>5104</v>
      </c>
      <c r="Z82" s="39">
        <v>1050</v>
      </c>
      <c r="AA82" s="39">
        <v>1</v>
      </c>
      <c r="AB82" s="41">
        <v>6.4</v>
      </c>
      <c r="AC82" s="39">
        <v>222</v>
      </c>
      <c r="AD82" s="42">
        <v>0.65</v>
      </c>
      <c r="AE82" s="42">
        <v>1.06</v>
      </c>
      <c r="AF82" s="41">
        <v>10.5</v>
      </c>
      <c r="AG82" s="42">
        <v>0.99</v>
      </c>
      <c r="AH82" s="41">
        <v>1.3</v>
      </c>
      <c r="AI82" s="39">
        <v>284</v>
      </c>
      <c r="AJ82" s="42">
        <v>5.03</v>
      </c>
      <c r="AK82" s="39">
        <v>91</v>
      </c>
      <c r="AL82" s="42">
        <v>14.17</v>
      </c>
      <c r="AM82" s="42">
        <v>13.16</v>
      </c>
      <c r="AN82" s="42">
        <v>8.01</v>
      </c>
      <c r="AO82" s="39">
        <v>203</v>
      </c>
      <c r="AP82" s="41">
        <v>2.1</v>
      </c>
      <c r="AQ82" s="41">
        <v>7.8</v>
      </c>
      <c r="AR82" s="41">
        <v>12.8</v>
      </c>
      <c r="AS82" s="41">
        <v>5</v>
      </c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>
      <c r="A83" s="224">
        <v>82</v>
      </c>
      <c r="B83" s="36">
        <v>13</v>
      </c>
      <c r="C83" s="37">
        <v>12</v>
      </c>
      <c r="D83" s="35">
        <v>19</v>
      </c>
      <c r="E83" s="35">
        <v>161</v>
      </c>
      <c r="F83" s="52">
        <v>52.6</v>
      </c>
      <c r="G83" s="39">
        <v>1400</v>
      </c>
      <c r="H83" s="40">
        <v>532.5</v>
      </c>
      <c r="I83" s="41">
        <v>22.3</v>
      </c>
      <c r="J83" s="41">
        <v>20.399999999999999</v>
      </c>
      <c r="K83" s="41">
        <v>42.7</v>
      </c>
      <c r="L83" s="41">
        <v>50.6</v>
      </c>
      <c r="M83" s="41">
        <v>188.9</v>
      </c>
      <c r="N83" s="41">
        <v>10.1</v>
      </c>
      <c r="O83" s="39">
        <v>2294</v>
      </c>
      <c r="P83" s="39">
        <v>1293</v>
      </c>
      <c r="Q83" s="39">
        <v>364</v>
      </c>
      <c r="R83" s="39">
        <v>140</v>
      </c>
      <c r="S83" s="39">
        <v>678</v>
      </c>
      <c r="T83" s="41">
        <v>5.0999999999999996</v>
      </c>
      <c r="U83" s="41">
        <v>6.1</v>
      </c>
      <c r="V83" s="42">
        <v>0.69</v>
      </c>
      <c r="W83" s="42">
        <v>1.74</v>
      </c>
      <c r="X83" s="39">
        <v>136</v>
      </c>
      <c r="Y83" s="39">
        <v>1671</v>
      </c>
      <c r="Z83" s="39">
        <v>416</v>
      </c>
      <c r="AA83" s="39">
        <v>3</v>
      </c>
      <c r="AB83" s="41">
        <v>5.0999999999999996</v>
      </c>
      <c r="AC83" s="39">
        <v>120</v>
      </c>
      <c r="AD83" s="42">
        <v>0.53</v>
      </c>
      <c r="AE83" s="42">
        <v>0.84</v>
      </c>
      <c r="AF83" s="41">
        <v>8.9</v>
      </c>
      <c r="AG83" s="42">
        <v>0.7</v>
      </c>
      <c r="AH83" s="41">
        <v>3.1</v>
      </c>
      <c r="AI83" s="39">
        <v>173</v>
      </c>
      <c r="AJ83" s="42">
        <v>4.28</v>
      </c>
      <c r="AK83" s="39">
        <v>36</v>
      </c>
      <c r="AL83" s="42">
        <v>14.67</v>
      </c>
      <c r="AM83" s="42">
        <v>11.78</v>
      </c>
      <c r="AN83" s="42">
        <v>5.0199999999999996</v>
      </c>
      <c r="AO83" s="39">
        <v>164</v>
      </c>
      <c r="AP83" s="41">
        <v>1.7</v>
      </c>
      <c r="AQ83" s="41">
        <v>4.5</v>
      </c>
      <c r="AR83" s="41">
        <v>6.7</v>
      </c>
      <c r="AS83" s="41">
        <v>5.9</v>
      </c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>
      <c r="A84" s="224">
        <v>83</v>
      </c>
      <c r="B84" s="36">
        <v>14</v>
      </c>
      <c r="C84" s="37">
        <v>12</v>
      </c>
      <c r="D84" s="35">
        <v>19</v>
      </c>
      <c r="E84" s="35">
        <v>156</v>
      </c>
      <c r="F84" s="52">
        <v>44.4</v>
      </c>
      <c r="G84" s="39">
        <v>1585</v>
      </c>
      <c r="H84" s="40">
        <v>1152.5</v>
      </c>
      <c r="I84" s="41">
        <v>34.299999999999997</v>
      </c>
      <c r="J84" s="41">
        <v>26</v>
      </c>
      <c r="K84" s="41">
        <v>60.3</v>
      </c>
      <c r="L84" s="41">
        <v>54.2</v>
      </c>
      <c r="M84" s="41">
        <v>210.3</v>
      </c>
      <c r="N84" s="41">
        <v>18.100000000000001</v>
      </c>
      <c r="O84" s="39">
        <v>4185</v>
      </c>
      <c r="P84" s="39">
        <v>2297</v>
      </c>
      <c r="Q84" s="39">
        <v>665</v>
      </c>
      <c r="R84" s="39">
        <v>225</v>
      </c>
      <c r="S84" s="39">
        <v>1032</v>
      </c>
      <c r="T84" s="41">
        <v>9.8000000000000007</v>
      </c>
      <c r="U84" s="41">
        <v>7.2</v>
      </c>
      <c r="V84" s="42">
        <v>1.03</v>
      </c>
      <c r="W84" s="42">
        <v>3.4</v>
      </c>
      <c r="X84" s="39">
        <v>291</v>
      </c>
      <c r="Y84" s="39">
        <v>5649</v>
      </c>
      <c r="Z84" s="39">
        <v>1236</v>
      </c>
      <c r="AA84" s="39">
        <v>6</v>
      </c>
      <c r="AB84" s="41">
        <v>10.7</v>
      </c>
      <c r="AC84" s="39">
        <v>334</v>
      </c>
      <c r="AD84" s="42">
        <v>0.76</v>
      </c>
      <c r="AE84" s="42">
        <v>1.29</v>
      </c>
      <c r="AF84" s="41">
        <v>10.3</v>
      </c>
      <c r="AG84" s="42">
        <v>1.07</v>
      </c>
      <c r="AH84" s="41">
        <v>6.1</v>
      </c>
      <c r="AI84" s="39">
        <v>423</v>
      </c>
      <c r="AJ84" s="42">
        <v>5.0999999999999996</v>
      </c>
      <c r="AK84" s="39">
        <v>136</v>
      </c>
      <c r="AL84" s="42">
        <v>14.83</v>
      </c>
      <c r="AM84" s="42">
        <v>17.95</v>
      </c>
      <c r="AN84" s="42">
        <v>11.51</v>
      </c>
      <c r="AO84" s="39">
        <v>557</v>
      </c>
      <c r="AP84" s="41">
        <v>2.9</v>
      </c>
      <c r="AQ84" s="41">
        <v>8.8000000000000007</v>
      </c>
      <c r="AR84" s="41">
        <v>13.1</v>
      </c>
      <c r="AS84" s="41">
        <v>10.6</v>
      </c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>
      <c r="A85" s="224">
        <v>84</v>
      </c>
      <c r="B85" s="36">
        <v>15</v>
      </c>
      <c r="C85" s="37">
        <v>12</v>
      </c>
      <c r="D85" s="35">
        <v>19</v>
      </c>
      <c r="E85" s="35">
        <v>163</v>
      </c>
      <c r="F85" s="52">
        <v>62.7</v>
      </c>
      <c r="G85" s="39">
        <v>1498</v>
      </c>
      <c r="H85" s="40">
        <v>800.2</v>
      </c>
      <c r="I85" s="41">
        <v>29.3</v>
      </c>
      <c r="J85" s="41">
        <v>26.5</v>
      </c>
      <c r="K85" s="41">
        <v>55.8</v>
      </c>
      <c r="L85" s="41">
        <v>48</v>
      </c>
      <c r="M85" s="41">
        <v>203.9</v>
      </c>
      <c r="N85" s="41">
        <v>15.2</v>
      </c>
      <c r="O85" s="39">
        <v>3801</v>
      </c>
      <c r="P85" s="39">
        <v>1666</v>
      </c>
      <c r="Q85" s="39">
        <v>440</v>
      </c>
      <c r="R85" s="39">
        <v>178</v>
      </c>
      <c r="S85" s="39">
        <v>785</v>
      </c>
      <c r="T85" s="41">
        <v>4.5</v>
      </c>
      <c r="U85" s="41">
        <v>5.3</v>
      </c>
      <c r="V85" s="42">
        <v>0.69</v>
      </c>
      <c r="W85" s="42">
        <v>2.52</v>
      </c>
      <c r="X85" s="39">
        <v>84</v>
      </c>
      <c r="Y85" s="39">
        <v>3258</v>
      </c>
      <c r="Z85" s="39">
        <v>625</v>
      </c>
      <c r="AA85" s="39">
        <v>0</v>
      </c>
      <c r="AB85" s="41">
        <v>7.2</v>
      </c>
      <c r="AC85" s="39">
        <v>210</v>
      </c>
      <c r="AD85" s="42">
        <v>0.61</v>
      </c>
      <c r="AE85" s="42">
        <v>0.78</v>
      </c>
      <c r="AF85" s="41">
        <v>14</v>
      </c>
      <c r="AG85" s="42">
        <v>0.92</v>
      </c>
      <c r="AH85" s="41">
        <v>1.6</v>
      </c>
      <c r="AI85" s="39">
        <v>220</v>
      </c>
      <c r="AJ85" s="42">
        <v>4.76</v>
      </c>
      <c r="AK85" s="39">
        <v>75</v>
      </c>
      <c r="AL85" s="42">
        <v>10.36</v>
      </c>
      <c r="AM85" s="42">
        <v>16.260000000000002</v>
      </c>
      <c r="AN85" s="42">
        <v>12.05</v>
      </c>
      <c r="AO85" s="39">
        <v>126</v>
      </c>
      <c r="AP85" s="41">
        <v>3.2</v>
      </c>
      <c r="AQ85" s="41">
        <v>6.6</v>
      </c>
      <c r="AR85" s="41">
        <v>10.1</v>
      </c>
      <c r="AS85" s="41">
        <v>9.6</v>
      </c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>
      <c r="A86" s="224">
        <v>85</v>
      </c>
      <c r="B86" s="36">
        <v>16</v>
      </c>
      <c r="C86" s="37">
        <v>12</v>
      </c>
      <c r="D86" s="35">
        <v>19</v>
      </c>
      <c r="E86" s="35">
        <v>163</v>
      </c>
      <c r="F86" s="52">
        <v>57</v>
      </c>
      <c r="G86" s="39">
        <v>1349</v>
      </c>
      <c r="H86" s="40">
        <v>805.3</v>
      </c>
      <c r="I86" s="41">
        <v>22.7</v>
      </c>
      <c r="J86" s="41">
        <v>21.7</v>
      </c>
      <c r="K86" s="41">
        <v>44.4</v>
      </c>
      <c r="L86" s="41">
        <v>35.799999999999997</v>
      </c>
      <c r="M86" s="41">
        <v>208.5</v>
      </c>
      <c r="N86" s="41">
        <v>12.8</v>
      </c>
      <c r="O86" s="39">
        <v>2845</v>
      </c>
      <c r="P86" s="39">
        <v>1948</v>
      </c>
      <c r="Q86" s="39">
        <v>335</v>
      </c>
      <c r="R86" s="39">
        <v>197</v>
      </c>
      <c r="S86" s="39">
        <v>695</v>
      </c>
      <c r="T86" s="41">
        <v>5.9</v>
      </c>
      <c r="U86" s="41">
        <v>5.5</v>
      </c>
      <c r="V86" s="42">
        <v>0.78</v>
      </c>
      <c r="W86" s="42">
        <v>2.2000000000000002</v>
      </c>
      <c r="X86" s="39">
        <v>166</v>
      </c>
      <c r="Y86" s="39">
        <v>3821</v>
      </c>
      <c r="Z86" s="39">
        <v>804</v>
      </c>
      <c r="AA86" s="39">
        <v>5</v>
      </c>
      <c r="AB86" s="41">
        <v>7.7</v>
      </c>
      <c r="AC86" s="39">
        <v>148</v>
      </c>
      <c r="AD86" s="42">
        <v>0.62</v>
      </c>
      <c r="AE86" s="42">
        <v>0.83</v>
      </c>
      <c r="AF86" s="41">
        <v>8.3000000000000007</v>
      </c>
      <c r="AG86" s="42">
        <v>0.71</v>
      </c>
      <c r="AH86" s="41">
        <v>2.7</v>
      </c>
      <c r="AI86" s="39">
        <v>286</v>
      </c>
      <c r="AJ86" s="42">
        <v>4.29</v>
      </c>
      <c r="AK86" s="39">
        <v>169</v>
      </c>
      <c r="AL86" s="42">
        <v>5.99</v>
      </c>
      <c r="AM86" s="42">
        <v>10.31</v>
      </c>
      <c r="AN86" s="42">
        <v>8.92</v>
      </c>
      <c r="AO86" s="39">
        <v>262</v>
      </c>
      <c r="AP86" s="41">
        <v>3.2</v>
      </c>
      <c r="AQ86" s="41">
        <v>7.7</v>
      </c>
      <c r="AR86" s="41">
        <v>12.1</v>
      </c>
      <c r="AS86" s="41">
        <v>7.2</v>
      </c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>
      <c r="A87" s="224">
        <v>86</v>
      </c>
      <c r="B87" s="36">
        <v>17</v>
      </c>
      <c r="C87" s="37">
        <v>12</v>
      </c>
      <c r="D87" s="35">
        <v>19</v>
      </c>
      <c r="E87" s="35">
        <v>153</v>
      </c>
      <c r="F87" s="52">
        <v>44.4</v>
      </c>
      <c r="G87" s="39">
        <v>1684</v>
      </c>
      <c r="H87" s="40">
        <v>1034.9000000000001</v>
      </c>
      <c r="I87" s="41">
        <v>36.700000000000003</v>
      </c>
      <c r="J87" s="41">
        <v>26.8</v>
      </c>
      <c r="K87" s="41">
        <v>63.6</v>
      </c>
      <c r="L87" s="41">
        <v>59.6</v>
      </c>
      <c r="M87" s="41">
        <v>222</v>
      </c>
      <c r="N87" s="41">
        <v>16.7</v>
      </c>
      <c r="O87" s="39">
        <v>3588</v>
      </c>
      <c r="P87" s="39">
        <v>2707</v>
      </c>
      <c r="Q87" s="39">
        <v>432</v>
      </c>
      <c r="R87" s="39">
        <v>260</v>
      </c>
      <c r="S87" s="39">
        <v>879</v>
      </c>
      <c r="T87" s="41">
        <v>9.3000000000000007</v>
      </c>
      <c r="U87" s="41">
        <v>6.7</v>
      </c>
      <c r="V87" s="42">
        <v>0.97</v>
      </c>
      <c r="W87" s="42">
        <v>2.33</v>
      </c>
      <c r="X87" s="39">
        <v>153</v>
      </c>
      <c r="Y87" s="39">
        <v>6989</v>
      </c>
      <c r="Z87" s="39">
        <v>1319</v>
      </c>
      <c r="AA87" s="39">
        <v>6</v>
      </c>
      <c r="AB87" s="41">
        <v>10.9</v>
      </c>
      <c r="AC87" s="39">
        <v>287</v>
      </c>
      <c r="AD87" s="42">
        <v>0.99</v>
      </c>
      <c r="AE87" s="42">
        <v>1.1599999999999999</v>
      </c>
      <c r="AF87" s="41">
        <v>14.3</v>
      </c>
      <c r="AG87" s="42">
        <v>1.26</v>
      </c>
      <c r="AH87" s="41">
        <v>2.8</v>
      </c>
      <c r="AI87" s="39">
        <v>337</v>
      </c>
      <c r="AJ87" s="42">
        <v>5.52</v>
      </c>
      <c r="AK87" s="39">
        <v>174</v>
      </c>
      <c r="AL87" s="42">
        <v>14.42</v>
      </c>
      <c r="AM87" s="42">
        <v>21</v>
      </c>
      <c r="AN87" s="42">
        <v>13.96</v>
      </c>
      <c r="AO87" s="39">
        <v>430</v>
      </c>
      <c r="AP87" s="41">
        <v>3.3</v>
      </c>
      <c r="AQ87" s="41">
        <v>9.6999999999999993</v>
      </c>
      <c r="AR87" s="41">
        <v>14.8</v>
      </c>
      <c r="AS87" s="41">
        <v>9.1</v>
      </c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>
      <c r="A88" s="224">
        <v>87</v>
      </c>
      <c r="B88" s="36">
        <v>18</v>
      </c>
      <c r="C88" s="37">
        <v>12</v>
      </c>
      <c r="D88" s="35">
        <v>19</v>
      </c>
      <c r="E88" s="35">
        <v>155</v>
      </c>
      <c r="F88" s="52">
        <v>58.7</v>
      </c>
      <c r="G88" s="39">
        <v>2069</v>
      </c>
      <c r="H88" s="40">
        <v>901.8</v>
      </c>
      <c r="I88" s="41">
        <v>36.299999999999997</v>
      </c>
      <c r="J88" s="41">
        <v>32</v>
      </c>
      <c r="K88" s="41">
        <v>68.3</v>
      </c>
      <c r="L88" s="41">
        <v>78.599999999999994</v>
      </c>
      <c r="M88" s="41">
        <v>259.39999999999998</v>
      </c>
      <c r="N88" s="41">
        <v>14.3</v>
      </c>
      <c r="O88" s="39">
        <v>3035</v>
      </c>
      <c r="P88" s="39">
        <v>2097</v>
      </c>
      <c r="Q88" s="39">
        <v>423</v>
      </c>
      <c r="R88" s="39">
        <v>210</v>
      </c>
      <c r="S88" s="39">
        <v>958</v>
      </c>
      <c r="T88" s="41">
        <v>7.6</v>
      </c>
      <c r="U88" s="41">
        <v>8.1</v>
      </c>
      <c r="V88" s="42">
        <v>1.05</v>
      </c>
      <c r="W88" s="42">
        <v>2.69</v>
      </c>
      <c r="X88" s="39">
        <v>243</v>
      </c>
      <c r="Y88" s="39">
        <v>3077</v>
      </c>
      <c r="Z88" s="39">
        <v>752</v>
      </c>
      <c r="AA88" s="39">
        <v>12</v>
      </c>
      <c r="AB88" s="41">
        <v>13.2</v>
      </c>
      <c r="AC88" s="39">
        <v>197</v>
      </c>
      <c r="AD88" s="42">
        <v>1.45</v>
      </c>
      <c r="AE88" s="42">
        <v>1.47</v>
      </c>
      <c r="AF88" s="41">
        <v>15.1</v>
      </c>
      <c r="AG88" s="42">
        <v>1.24</v>
      </c>
      <c r="AH88" s="41">
        <v>4.0999999999999996</v>
      </c>
      <c r="AI88" s="39">
        <v>253</v>
      </c>
      <c r="AJ88" s="42">
        <v>5.58</v>
      </c>
      <c r="AK88" s="39">
        <v>92</v>
      </c>
      <c r="AL88" s="42">
        <v>17.11</v>
      </c>
      <c r="AM88" s="42">
        <v>28.62</v>
      </c>
      <c r="AN88" s="42">
        <v>23.13</v>
      </c>
      <c r="AO88" s="39">
        <v>468</v>
      </c>
      <c r="AP88" s="41">
        <v>3</v>
      </c>
      <c r="AQ88" s="41">
        <v>7</v>
      </c>
      <c r="AR88" s="41">
        <v>10</v>
      </c>
      <c r="AS88" s="41">
        <v>7.7</v>
      </c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>
      <c r="A89" s="224">
        <v>88</v>
      </c>
      <c r="B89" s="36">
        <v>19</v>
      </c>
      <c r="C89" s="37">
        <v>12</v>
      </c>
      <c r="D89" s="35">
        <v>23</v>
      </c>
      <c r="E89" s="35">
        <v>148</v>
      </c>
      <c r="F89" s="52">
        <v>51.5</v>
      </c>
      <c r="G89" s="39">
        <v>1166</v>
      </c>
      <c r="H89" s="40">
        <v>1014.4</v>
      </c>
      <c r="I89" s="41">
        <v>15.6</v>
      </c>
      <c r="J89" s="41">
        <v>26.5</v>
      </c>
      <c r="K89" s="41">
        <v>42.1</v>
      </c>
      <c r="L89" s="41">
        <v>19.899999999999999</v>
      </c>
      <c r="M89" s="41">
        <v>203.7</v>
      </c>
      <c r="N89" s="41">
        <v>15.8</v>
      </c>
      <c r="O89" s="39">
        <v>3833</v>
      </c>
      <c r="P89" s="39">
        <v>1986</v>
      </c>
      <c r="Q89" s="39">
        <v>465</v>
      </c>
      <c r="R89" s="39">
        <v>241</v>
      </c>
      <c r="S89" s="39">
        <v>685</v>
      </c>
      <c r="T89" s="41">
        <v>7.1</v>
      </c>
      <c r="U89" s="41">
        <v>4.9000000000000004</v>
      </c>
      <c r="V89" s="42">
        <v>0.81</v>
      </c>
      <c r="W89" s="42">
        <v>3.09</v>
      </c>
      <c r="X89" s="39">
        <v>18</v>
      </c>
      <c r="Y89" s="39">
        <v>7478</v>
      </c>
      <c r="Z89" s="39">
        <v>1260</v>
      </c>
      <c r="AA89" s="39">
        <v>6</v>
      </c>
      <c r="AB89" s="41">
        <v>7.7</v>
      </c>
      <c r="AC89" s="39">
        <v>211</v>
      </c>
      <c r="AD89" s="42">
        <v>0.56999999999999995</v>
      </c>
      <c r="AE89" s="42">
        <v>0.78</v>
      </c>
      <c r="AF89" s="41">
        <v>8</v>
      </c>
      <c r="AG89" s="42">
        <v>0.78</v>
      </c>
      <c r="AH89" s="41">
        <v>4.9000000000000004</v>
      </c>
      <c r="AI89" s="39">
        <v>344</v>
      </c>
      <c r="AJ89" s="42">
        <v>3.6</v>
      </c>
      <c r="AK89" s="39">
        <v>120</v>
      </c>
      <c r="AL89" s="42">
        <v>2.33</v>
      </c>
      <c r="AM89" s="42">
        <v>5.98</v>
      </c>
      <c r="AN89" s="42">
        <v>6.39</v>
      </c>
      <c r="AO89" s="39">
        <v>52</v>
      </c>
      <c r="AP89" s="41">
        <v>2.7</v>
      </c>
      <c r="AQ89" s="41">
        <v>9.4</v>
      </c>
      <c r="AR89" s="41">
        <v>14.2</v>
      </c>
      <c r="AS89" s="41">
        <v>9.8000000000000007</v>
      </c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>
      <c r="A90" s="224">
        <v>89</v>
      </c>
      <c r="B90" s="36">
        <v>20</v>
      </c>
      <c r="C90" s="37">
        <v>12</v>
      </c>
      <c r="D90" s="35">
        <v>19</v>
      </c>
      <c r="E90" s="35">
        <v>148</v>
      </c>
      <c r="F90" s="52">
        <v>45.9</v>
      </c>
      <c r="G90" s="39">
        <v>1503</v>
      </c>
      <c r="H90" s="40">
        <v>718.9</v>
      </c>
      <c r="I90" s="41">
        <v>37</v>
      </c>
      <c r="J90" s="41">
        <v>23.2</v>
      </c>
      <c r="K90" s="41">
        <v>60.2</v>
      </c>
      <c r="L90" s="41">
        <v>48.6</v>
      </c>
      <c r="M90" s="41">
        <v>202.5</v>
      </c>
      <c r="N90" s="41">
        <v>13.4</v>
      </c>
      <c r="O90" s="39">
        <v>3177</v>
      </c>
      <c r="P90" s="39">
        <v>1604</v>
      </c>
      <c r="Q90" s="39">
        <v>421</v>
      </c>
      <c r="R90" s="39">
        <v>178</v>
      </c>
      <c r="S90" s="39">
        <v>910</v>
      </c>
      <c r="T90" s="41">
        <v>5.6</v>
      </c>
      <c r="U90" s="41">
        <v>5.7</v>
      </c>
      <c r="V90" s="42">
        <v>0.74</v>
      </c>
      <c r="W90" s="42">
        <v>1.51</v>
      </c>
      <c r="X90" s="39">
        <v>245</v>
      </c>
      <c r="Y90" s="39">
        <v>1244</v>
      </c>
      <c r="Z90" s="39">
        <v>455</v>
      </c>
      <c r="AA90" s="39">
        <v>19</v>
      </c>
      <c r="AB90" s="41">
        <v>7.9</v>
      </c>
      <c r="AC90" s="39">
        <v>92</v>
      </c>
      <c r="AD90" s="42">
        <v>0.57999999999999996</v>
      </c>
      <c r="AE90" s="42">
        <v>1.08</v>
      </c>
      <c r="AF90" s="41">
        <v>14.8</v>
      </c>
      <c r="AG90" s="42">
        <v>1.01</v>
      </c>
      <c r="AH90" s="41">
        <v>12.4</v>
      </c>
      <c r="AI90" s="39">
        <v>267</v>
      </c>
      <c r="AJ90" s="42">
        <v>5.03</v>
      </c>
      <c r="AK90" s="39">
        <v>115</v>
      </c>
      <c r="AL90" s="42">
        <v>12.1</v>
      </c>
      <c r="AM90" s="42">
        <v>17.55</v>
      </c>
      <c r="AN90" s="42">
        <v>11.4</v>
      </c>
      <c r="AO90" s="39">
        <v>336</v>
      </c>
      <c r="AP90" s="41">
        <v>2</v>
      </c>
      <c r="AQ90" s="41">
        <v>6.8</v>
      </c>
      <c r="AR90" s="41">
        <v>9.1999999999999993</v>
      </c>
      <c r="AS90" s="41">
        <v>8.1</v>
      </c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>
      <c r="A91" s="224">
        <v>90</v>
      </c>
      <c r="B91" s="36">
        <v>21</v>
      </c>
      <c r="C91" s="37">
        <v>12</v>
      </c>
      <c r="D91" s="35">
        <v>19</v>
      </c>
      <c r="E91" s="35">
        <v>151</v>
      </c>
      <c r="F91" s="52">
        <v>42.7</v>
      </c>
      <c r="G91" s="39">
        <v>1558</v>
      </c>
      <c r="H91" s="40">
        <v>1245.8</v>
      </c>
      <c r="I91" s="41">
        <v>20.9</v>
      </c>
      <c r="J91" s="41">
        <v>34.200000000000003</v>
      </c>
      <c r="K91" s="41">
        <v>55.1</v>
      </c>
      <c r="L91" s="41">
        <v>48.7</v>
      </c>
      <c r="M91" s="41">
        <v>218.5</v>
      </c>
      <c r="N91" s="41">
        <v>16.100000000000001</v>
      </c>
      <c r="O91" s="39">
        <v>4116</v>
      </c>
      <c r="P91" s="39">
        <v>1746</v>
      </c>
      <c r="Q91" s="39">
        <v>384</v>
      </c>
      <c r="R91" s="39">
        <v>251</v>
      </c>
      <c r="S91" s="39">
        <v>808</v>
      </c>
      <c r="T91" s="41">
        <v>7.7</v>
      </c>
      <c r="U91" s="41">
        <v>6.6</v>
      </c>
      <c r="V91" s="42">
        <v>1.03</v>
      </c>
      <c r="W91" s="42">
        <v>3.28</v>
      </c>
      <c r="X91" s="39">
        <v>106</v>
      </c>
      <c r="Y91" s="39">
        <v>3032</v>
      </c>
      <c r="Z91" s="39">
        <v>609</v>
      </c>
      <c r="AA91" s="39">
        <v>3</v>
      </c>
      <c r="AB91" s="41">
        <v>6.7</v>
      </c>
      <c r="AC91" s="39">
        <v>212</v>
      </c>
      <c r="AD91" s="42">
        <v>0.61</v>
      </c>
      <c r="AE91" s="42">
        <v>0.72</v>
      </c>
      <c r="AF91" s="41">
        <v>11.2</v>
      </c>
      <c r="AG91" s="42">
        <v>0.77</v>
      </c>
      <c r="AH91" s="41">
        <v>2.9</v>
      </c>
      <c r="AI91" s="39">
        <v>259</v>
      </c>
      <c r="AJ91" s="42">
        <v>3.59</v>
      </c>
      <c r="AK91" s="39">
        <v>75</v>
      </c>
      <c r="AL91" s="42">
        <v>9.25</v>
      </c>
      <c r="AM91" s="42">
        <v>15.06</v>
      </c>
      <c r="AN91" s="42">
        <v>17.27</v>
      </c>
      <c r="AO91" s="39">
        <v>263</v>
      </c>
      <c r="AP91" s="41">
        <v>2.8</v>
      </c>
      <c r="AQ91" s="41">
        <v>7.5</v>
      </c>
      <c r="AR91" s="41">
        <v>11.7</v>
      </c>
      <c r="AS91" s="41">
        <v>10.5</v>
      </c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>
      <c r="A92" s="224">
        <v>91</v>
      </c>
      <c r="B92" s="36">
        <v>22</v>
      </c>
      <c r="C92" s="37">
        <v>12</v>
      </c>
      <c r="D92" s="225">
        <v>19</v>
      </c>
      <c r="E92" s="225">
        <v>165</v>
      </c>
      <c r="F92" s="53">
        <v>54.9</v>
      </c>
      <c r="G92" s="39">
        <v>1696</v>
      </c>
      <c r="H92" s="40">
        <v>562.6</v>
      </c>
      <c r="I92" s="41">
        <v>30.1</v>
      </c>
      <c r="J92" s="41">
        <v>19.600000000000001</v>
      </c>
      <c r="K92" s="41">
        <v>49.8</v>
      </c>
      <c r="L92" s="41">
        <v>68.8</v>
      </c>
      <c r="M92" s="41">
        <v>211.5</v>
      </c>
      <c r="N92" s="41">
        <v>8.6</v>
      </c>
      <c r="O92" s="39">
        <v>1585</v>
      </c>
      <c r="P92" s="39">
        <v>1314</v>
      </c>
      <c r="Q92" s="39">
        <v>393</v>
      </c>
      <c r="R92" s="39">
        <v>140</v>
      </c>
      <c r="S92" s="39">
        <v>766</v>
      </c>
      <c r="T92" s="41">
        <v>5.3</v>
      </c>
      <c r="U92" s="41">
        <v>5.9</v>
      </c>
      <c r="V92" s="42">
        <v>0.79</v>
      </c>
      <c r="W92" s="42">
        <v>2.17</v>
      </c>
      <c r="X92" s="39">
        <v>309</v>
      </c>
      <c r="Y92" s="39">
        <v>691</v>
      </c>
      <c r="Z92" s="39">
        <v>429</v>
      </c>
      <c r="AA92" s="39">
        <v>10</v>
      </c>
      <c r="AB92" s="41">
        <v>10.199999999999999</v>
      </c>
      <c r="AC92" s="39">
        <v>77</v>
      </c>
      <c r="AD92" s="42">
        <v>0.66</v>
      </c>
      <c r="AE92" s="42">
        <v>0.97</v>
      </c>
      <c r="AF92" s="41">
        <v>7.5</v>
      </c>
      <c r="AG92" s="42">
        <v>0.74</v>
      </c>
      <c r="AH92" s="41">
        <v>4.4000000000000004</v>
      </c>
      <c r="AI92" s="39">
        <v>174</v>
      </c>
      <c r="AJ92" s="42">
        <v>5.09</v>
      </c>
      <c r="AK92" s="39">
        <v>32</v>
      </c>
      <c r="AL92" s="42">
        <v>15.27</v>
      </c>
      <c r="AM92" s="42">
        <v>22.21</v>
      </c>
      <c r="AN92" s="42">
        <v>16.61</v>
      </c>
      <c r="AO92" s="39">
        <v>475</v>
      </c>
      <c r="AP92" s="41">
        <v>1.5</v>
      </c>
      <c r="AQ92" s="41">
        <v>4.3</v>
      </c>
      <c r="AR92" s="41">
        <v>6</v>
      </c>
      <c r="AS92" s="41">
        <v>4</v>
      </c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>
      <c r="A93" s="224">
        <v>92</v>
      </c>
      <c r="B93" s="46">
        <v>23</v>
      </c>
      <c r="C93" s="37">
        <v>12</v>
      </c>
      <c r="D93" s="35">
        <v>19</v>
      </c>
      <c r="E93" s="35">
        <v>162</v>
      </c>
      <c r="F93" s="52">
        <v>53</v>
      </c>
      <c r="G93" s="39">
        <v>1534</v>
      </c>
      <c r="H93" s="40">
        <v>863.4</v>
      </c>
      <c r="I93" s="41">
        <v>0</v>
      </c>
      <c r="J93" s="41">
        <v>0</v>
      </c>
      <c r="K93" s="41">
        <v>67</v>
      </c>
      <c r="L93" s="41">
        <v>51.7</v>
      </c>
      <c r="M93" s="41">
        <v>191.5</v>
      </c>
      <c r="N93" s="41">
        <v>15.5</v>
      </c>
      <c r="O93" s="39">
        <v>2359</v>
      </c>
      <c r="P93" s="39">
        <v>2143</v>
      </c>
      <c r="Q93" s="39">
        <v>560</v>
      </c>
      <c r="R93" s="39">
        <v>186</v>
      </c>
      <c r="S93" s="39">
        <v>1011</v>
      </c>
      <c r="T93" s="41">
        <v>6.7</v>
      </c>
      <c r="U93" s="41">
        <v>6</v>
      </c>
      <c r="V93" s="42">
        <v>0.72</v>
      </c>
      <c r="W93" s="42">
        <v>2.13</v>
      </c>
      <c r="X93" s="39">
        <v>299</v>
      </c>
      <c r="Y93" s="39">
        <v>3804</v>
      </c>
      <c r="Z93" s="39">
        <v>929</v>
      </c>
      <c r="AA93" s="39">
        <v>20</v>
      </c>
      <c r="AB93" s="41">
        <v>8.6</v>
      </c>
      <c r="AC93" s="39">
        <v>147</v>
      </c>
      <c r="AD93" s="42">
        <v>0.74</v>
      </c>
      <c r="AE93" s="42">
        <v>1.26</v>
      </c>
      <c r="AF93" s="41">
        <v>16.5</v>
      </c>
      <c r="AG93" s="42">
        <v>1.21</v>
      </c>
      <c r="AH93" s="41">
        <v>8</v>
      </c>
      <c r="AI93" s="39">
        <v>265</v>
      </c>
      <c r="AJ93" s="42">
        <v>5.21</v>
      </c>
      <c r="AK93" s="39">
        <v>101</v>
      </c>
      <c r="AL93" s="42">
        <v>15.34</v>
      </c>
      <c r="AM93" s="42">
        <v>16.829999999999998</v>
      </c>
      <c r="AN93" s="42">
        <v>11.11</v>
      </c>
      <c r="AO93" s="39">
        <v>256</v>
      </c>
      <c r="AP93" s="41">
        <v>2.5</v>
      </c>
      <c r="AQ93" s="41">
        <v>6.7</v>
      </c>
      <c r="AR93" s="41">
        <v>9.1999999999999993</v>
      </c>
      <c r="AS93" s="41">
        <v>6</v>
      </c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5" sqref="D5"/>
    </sheetView>
  </sheetViews>
  <sheetFormatPr defaultRowHeight="13.5"/>
  <cols>
    <col min="1" max="1" width="12.875" bestFit="1" customWidth="1"/>
    <col min="4" max="4" width="15.125" bestFit="1" customWidth="1"/>
  </cols>
  <sheetData>
    <row r="1" spans="1:4" s="346" customFormat="1">
      <c r="A1" s="60" t="s">
        <v>538</v>
      </c>
    </row>
    <row r="3" spans="1:4">
      <c r="A3" s="393"/>
      <c r="B3" s="394" t="s">
        <v>541</v>
      </c>
      <c r="C3" s="394" t="s">
        <v>542</v>
      </c>
      <c r="D3" s="394" t="s">
        <v>543</v>
      </c>
    </row>
    <row r="4" spans="1:4">
      <c r="A4" s="393" t="s">
        <v>539</v>
      </c>
      <c r="B4" s="78">
        <v>171</v>
      </c>
      <c r="C4" s="78">
        <v>158</v>
      </c>
      <c r="D4" s="78">
        <f>B4+C4</f>
        <v>329</v>
      </c>
    </row>
    <row r="5" spans="1:4">
      <c r="A5" s="393" t="s">
        <v>540</v>
      </c>
      <c r="B5" s="78">
        <v>5.8</v>
      </c>
      <c r="C5" s="78">
        <v>5.4</v>
      </c>
      <c r="D5" s="78"/>
    </row>
    <row r="7" spans="1:4">
      <c r="A7" s="375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3.5"/>
  <cols>
    <col min="1" max="1" width="9" style="395"/>
    <col min="2" max="3" width="9" style="396"/>
    <col min="4" max="4" width="9.375" style="396" customWidth="1"/>
    <col min="5" max="16384" width="9" style="396"/>
  </cols>
  <sheetData>
    <row r="1" spans="1:6">
      <c r="A1" s="409" t="s">
        <v>545</v>
      </c>
      <c r="B1" s="410" t="s">
        <v>546</v>
      </c>
      <c r="C1" s="410" t="s">
        <v>547</v>
      </c>
      <c r="D1" s="410" t="s">
        <v>548</v>
      </c>
    </row>
    <row r="2" spans="1:6">
      <c r="A2" s="411">
        <f>1/3</f>
        <v>0.33333333333333331</v>
      </c>
      <c r="B2" s="412">
        <v>0</v>
      </c>
      <c r="C2" s="413">
        <f>COMBIN(4,B2)</f>
        <v>1</v>
      </c>
      <c r="D2" s="414">
        <f>+C2*A2^B2*(1-A2)^($B$6-B2)</f>
        <v>0.19753086419753094</v>
      </c>
    </row>
    <row r="3" spans="1:6">
      <c r="A3" s="411">
        <f>1/3</f>
        <v>0.33333333333333331</v>
      </c>
      <c r="B3" s="412">
        <v>1</v>
      </c>
      <c r="C3" s="413">
        <f>COMBIN(4,B3)</f>
        <v>4</v>
      </c>
      <c r="D3" s="414">
        <f>+C3*A3^B3*(1-A3)^($B$6-B3)</f>
        <v>0.39506172839506182</v>
      </c>
    </row>
    <row r="4" spans="1:6">
      <c r="A4" s="411">
        <f>1/3</f>
        <v>0.33333333333333331</v>
      </c>
      <c r="B4" s="412">
        <v>2</v>
      </c>
      <c r="C4" s="413">
        <f>COMBIN(4,B4)</f>
        <v>6</v>
      </c>
      <c r="D4" s="414">
        <f>+C4*A4^B4*(1-A4)^($B$6-B4)</f>
        <v>0.29629629629629634</v>
      </c>
    </row>
    <row r="5" spans="1:6">
      <c r="A5" s="411">
        <f>1/3</f>
        <v>0.33333333333333331</v>
      </c>
      <c r="B5" s="412">
        <v>3</v>
      </c>
      <c r="C5" s="413">
        <f>COMBIN(4,B5)</f>
        <v>4</v>
      </c>
      <c r="D5" s="414">
        <f>+C5*A5^B5*(1-A5)^($B$6-B5)</f>
        <v>9.876543209876544E-2</v>
      </c>
    </row>
    <row r="6" spans="1:6">
      <c r="A6" s="411">
        <f>1/3</f>
        <v>0.33333333333333331</v>
      </c>
      <c r="B6" s="412">
        <v>4</v>
      </c>
      <c r="C6" s="413">
        <f>COMBIN(4,B6)</f>
        <v>1</v>
      </c>
      <c r="D6" s="414">
        <f>+C6*A6^B6*(1-A6)^($B$6-B6)</f>
        <v>1.2345679012345678E-2</v>
      </c>
    </row>
    <row r="7" spans="1:6">
      <c r="D7" s="397"/>
    </row>
    <row r="8" spans="1:6">
      <c r="D8" s="397"/>
    </row>
    <row r="9" spans="1:6">
      <c r="A9" s="409" t="s">
        <v>549</v>
      </c>
      <c r="B9" s="410" t="s">
        <v>550</v>
      </c>
      <c r="C9" s="410" t="s">
        <v>551</v>
      </c>
      <c r="D9" s="410" t="s">
        <v>552</v>
      </c>
    </row>
    <row r="10" spans="1:6">
      <c r="A10" s="411">
        <f t="shared" ref="A10:A15" si="0">1/2</f>
        <v>0.5</v>
      </c>
      <c r="B10" s="412">
        <v>0</v>
      </c>
      <c r="C10" s="413">
        <f t="shared" ref="C10:C15" si="1">COMBIN(B$15,B10)</f>
        <v>1</v>
      </c>
      <c r="D10" s="414">
        <f t="shared" ref="D10:D15" si="2">+C10*A10^B10*(1-A10)^(B$15-B10)</f>
        <v>3.125E-2</v>
      </c>
    </row>
    <row r="11" spans="1:6">
      <c r="A11" s="411">
        <f t="shared" si="0"/>
        <v>0.5</v>
      </c>
      <c r="B11" s="412">
        <v>1</v>
      </c>
      <c r="C11" s="413">
        <f t="shared" si="1"/>
        <v>5</v>
      </c>
      <c r="D11" s="414">
        <f t="shared" si="2"/>
        <v>0.15625</v>
      </c>
    </row>
    <row r="12" spans="1:6">
      <c r="A12" s="411">
        <f t="shared" si="0"/>
        <v>0.5</v>
      </c>
      <c r="B12" s="412">
        <v>2</v>
      </c>
      <c r="C12" s="413">
        <f t="shared" si="1"/>
        <v>10</v>
      </c>
      <c r="D12" s="414">
        <f t="shared" si="2"/>
        <v>0.3125</v>
      </c>
    </row>
    <row r="13" spans="1:6">
      <c r="A13" s="411">
        <f t="shared" si="0"/>
        <v>0.5</v>
      </c>
      <c r="B13" s="412">
        <v>3</v>
      </c>
      <c r="C13" s="413">
        <f t="shared" si="1"/>
        <v>10</v>
      </c>
      <c r="D13" s="414">
        <f t="shared" si="2"/>
        <v>0.3125</v>
      </c>
    </row>
    <row r="14" spans="1:6">
      <c r="A14" s="411">
        <f t="shared" si="0"/>
        <v>0.5</v>
      </c>
      <c r="B14" s="412">
        <v>4</v>
      </c>
      <c r="C14" s="413">
        <f t="shared" si="1"/>
        <v>5</v>
      </c>
      <c r="D14" s="414">
        <f t="shared" si="2"/>
        <v>0.15625</v>
      </c>
      <c r="F14" s="396" t="s">
        <v>553</v>
      </c>
    </row>
    <row r="15" spans="1:6">
      <c r="A15" s="411">
        <f t="shared" si="0"/>
        <v>0.5</v>
      </c>
      <c r="B15" s="412">
        <v>5</v>
      </c>
      <c r="C15" s="413">
        <f t="shared" si="1"/>
        <v>1</v>
      </c>
      <c r="D15" s="414">
        <f t="shared" si="2"/>
        <v>3.125E-2</v>
      </c>
    </row>
    <row r="16" spans="1:6">
      <c r="D16" s="398">
        <f>SUM(D10:D15)</f>
        <v>1</v>
      </c>
    </row>
    <row r="17" spans="1:6">
      <c r="D17" s="397"/>
    </row>
    <row r="18" spans="1:6">
      <c r="A18" s="409" t="s">
        <v>549</v>
      </c>
      <c r="B18" s="410" t="s">
        <v>550</v>
      </c>
      <c r="C18" s="410" t="s">
        <v>551</v>
      </c>
      <c r="D18" s="410" t="s">
        <v>552</v>
      </c>
    </row>
    <row r="19" spans="1:6">
      <c r="A19" s="411">
        <f t="shared" ref="A19:A25" si="3">1/2</f>
        <v>0.5</v>
      </c>
      <c r="B19" s="412">
        <v>0</v>
      </c>
      <c r="C19" s="413">
        <f>COMBIN(B$25,B19)</f>
        <v>1</v>
      </c>
      <c r="D19" s="414">
        <f>+C19*A19^B19*(1-A19)^(B$25-B19)</f>
        <v>1.5625E-2</v>
      </c>
    </row>
    <row r="20" spans="1:6">
      <c r="A20" s="411">
        <f t="shared" si="3"/>
        <v>0.5</v>
      </c>
      <c r="B20" s="412">
        <v>1</v>
      </c>
      <c r="C20" s="413">
        <f t="shared" ref="C20:C25" si="4">COMBIN(B$25,B20)</f>
        <v>6</v>
      </c>
      <c r="D20" s="414">
        <f t="shared" ref="D20:D25" si="5">+C20*A20^B20*(1-A20)^(B$25-B20)</f>
        <v>9.375E-2</v>
      </c>
    </row>
    <row r="21" spans="1:6">
      <c r="A21" s="411">
        <f t="shared" si="3"/>
        <v>0.5</v>
      </c>
      <c r="B21" s="412">
        <v>2</v>
      </c>
      <c r="C21" s="413">
        <f t="shared" si="4"/>
        <v>15</v>
      </c>
      <c r="D21" s="414">
        <f t="shared" si="5"/>
        <v>0.234375</v>
      </c>
    </row>
    <row r="22" spans="1:6">
      <c r="A22" s="411">
        <f t="shared" si="3"/>
        <v>0.5</v>
      </c>
      <c r="B22" s="412">
        <v>3</v>
      </c>
      <c r="C22" s="413">
        <f t="shared" si="4"/>
        <v>20</v>
      </c>
      <c r="D22" s="414">
        <f t="shared" si="5"/>
        <v>0.3125</v>
      </c>
    </row>
    <row r="23" spans="1:6">
      <c r="A23" s="411">
        <f t="shared" si="3"/>
        <v>0.5</v>
      </c>
      <c r="B23" s="412">
        <v>4</v>
      </c>
      <c r="C23" s="413">
        <f t="shared" si="4"/>
        <v>15</v>
      </c>
      <c r="D23" s="414">
        <f t="shared" si="5"/>
        <v>0.234375</v>
      </c>
    </row>
    <row r="24" spans="1:6">
      <c r="A24" s="411">
        <f t="shared" si="3"/>
        <v>0.5</v>
      </c>
      <c r="B24" s="412">
        <v>5</v>
      </c>
      <c r="C24" s="413">
        <f t="shared" si="4"/>
        <v>6</v>
      </c>
      <c r="D24" s="414">
        <f t="shared" si="5"/>
        <v>9.375E-2</v>
      </c>
    </row>
    <row r="25" spans="1:6">
      <c r="A25" s="411">
        <f t="shared" si="3"/>
        <v>0.5</v>
      </c>
      <c r="B25" s="412">
        <v>6</v>
      </c>
      <c r="C25" s="413">
        <f t="shared" si="4"/>
        <v>1</v>
      </c>
      <c r="D25" s="414">
        <f t="shared" si="5"/>
        <v>1.5625E-2</v>
      </c>
    </row>
    <row r="26" spans="1:6">
      <c r="D26" s="398">
        <f>SUM(D19:D25)</f>
        <v>1</v>
      </c>
    </row>
    <row r="27" spans="1:6">
      <c r="D27" s="397"/>
      <c r="F27" s="396" t="s">
        <v>554</v>
      </c>
    </row>
    <row r="28" spans="1:6">
      <c r="A28" s="409" t="s">
        <v>549</v>
      </c>
      <c r="B28" s="410" t="s">
        <v>550</v>
      </c>
      <c r="C28" s="410" t="s">
        <v>551</v>
      </c>
      <c r="D28" s="410" t="s">
        <v>552</v>
      </c>
    </row>
    <row r="29" spans="1:6">
      <c r="A29" s="411">
        <f t="shared" ref="A29:A34" si="6">1/3</f>
        <v>0.33333333333333331</v>
      </c>
      <c r="B29" s="412">
        <v>0</v>
      </c>
      <c r="C29" s="413">
        <f t="shared" ref="C29:C34" si="7">COMBIN(B$34,B29)</f>
        <v>1</v>
      </c>
      <c r="D29" s="414">
        <f t="shared" ref="D29:D34" si="8">+C29*A29^B29*(1-A29)^(5-B29)</f>
        <v>0.13168724279835398</v>
      </c>
    </row>
    <row r="30" spans="1:6">
      <c r="A30" s="411">
        <f t="shared" si="6"/>
        <v>0.33333333333333331</v>
      </c>
      <c r="B30" s="412">
        <v>1</v>
      </c>
      <c r="C30" s="413">
        <f t="shared" si="7"/>
        <v>5</v>
      </c>
      <c r="D30" s="414">
        <f t="shared" si="8"/>
        <v>0.32921810699588488</v>
      </c>
    </row>
    <row r="31" spans="1:6">
      <c r="A31" s="411">
        <f t="shared" si="6"/>
        <v>0.33333333333333331</v>
      </c>
      <c r="B31" s="412">
        <v>2</v>
      </c>
      <c r="C31" s="413">
        <f t="shared" si="7"/>
        <v>10</v>
      </c>
      <c r="D31" s="414">
        <f t="shared" si="8"/>
        <v>0.32921810699588488</v>
      </c>
    </row>
    <row r="32" spans="1:6">
      <c r="A32" s="411">
        <f t="shared" si="6"/>
        <v>0.33333333333333331</v>
      </c>
      <c r="B32" s="412">
        <v>3</v>
      </c>
      <c r="C32" s="413">
        <f t="shared" si="7"/>
        <v>10</v>
      </c>
      <c r="D32" s="414">
        <f t="shared" si="8"/>
        <v>0.16460905349794241</v>
      </c>
    </row>
    <row r="33" spans="1:6">
      <c r="A33" s="411">
        <f t="shared" si="6"/>
        <v>0.33333333333333331</v>
      </c>
      <c r="B33" s="412">
        <v>4</v>
      </c>
      <c r="C33" s="413">
        <f t="shared" si="7"/>
        <v>5</v>
      </c>
      <c r="D33" s="414">
        <f t="shared" si="8"/>
        <v>4.1152263374485597E-2</v>
      </c>
    </row>
    <row r="34" spans="1:6">
      <c r="A34" s="411">
        <f t="shared" si="6"/>
        <v>0.33333333333333331</v>
      </c>
      <c r="B34" s="412">
        <v>5</v>
      </c>
      <c r="C34" s="413">
        <f t="shared" si="7"/>
        <v>1</v>
      </c>
      <c r="D34" s="414">
        <f t="shared" si="8"/>
        <v>4.1152263374485592E-3</v>
      </c>
    </row>
    <row r="35" spans="1:6">
      <c r="D35" s="398">
        <f>SUM(D29:D34)</f>
        <v>1.0000000000000004</v>
      </c>
    </row>
    <row r="37" spans="1:6">
      <c r="A37" s="409" t="s">
        <v>549</v>
      </c>
      <c r="B37" s="410" t="s">
        <v>550</v>
      </c>
      <c r="C37" s="410" t="s">
        <v>551</v>
      </c>
      <c r="D37" s="410" t="s">
        <v>552</v>
      </c>
    </row>
    <row r="38" spans="1:6">
      <c r="A38" s="411">
        <f t="shared" ref="A38:A43" si="9">1/2</f>
        <v>0.5</v>
      </c>
      <c r="B38" s="412">
        <v>0</v>
      </c>
      <c r="C38" s="413">
        <f t="shared" ref="C38:C43" si="10">COMBIN(B$43,B38)</f>
        <v>1</v>
      </c>
      <c r="D38" s="414">
        <f t="shared" ref="D38:D43" si="11">+C38*A38^B38*(1-A38)^(5-B38)</f>
        <v>3.125E-2</v>
      </c>
    </row>
    <row r="39" spans="1:6">
      <c r="A39" s="411">
        <f t="shared" si="9"/>
        <v>0.5</v>
      </c>
      <c r="B39" s="412">
        <v>1</v>
      </c>
      <c r="C39" s="413">
        <f t="shared" si="10"/>
        <v>5</v>
      </c>
      <c r="D39" s="414">
        <f t="shared" si="11"/>
        <v>0.15625</v>
      </c>
    </row>
    <row r="40" spans="1:6">
      <c r="A40" s="411">
        <f t="shared" si="9"/>
        <v>0.5</v>
      </c>
      <c r="B40" s="412">
        <v>2</v>
      </c>
      <c r="C40" s="413">
        <f t="shared" si="10"/>
        <v>10</v>
      </c>
      <c r="D40" s="414">
        <f t="shared" si="11"/>
        <v>0.3125</v>
      </c>
      <c r="F40" s="396" t="s">
        <v>555</v>
      </c>
    </row>
    <row r="41" spans="1:6">
      <c r="A41" s="411">
        <f t="shared" si="9"/>
        <v>0.5</v>
      </c>
      <c r="B41" s="412">
        <v>3</v>
      </c>
      <c r="C41" s="413">
        <f t="shared" si="10"/>
        <v>10</v>
      </c>
      <c r="D41" s="414">
        <f t="shared" si="11"/>
        <v>0.3125</v>
      </c>
    </row>
    <row r="42" spans="1:6">
      <c r="A42" s="411">
        <f t="shared" si="9"/>
        <v>0.5</v>
      </c>
      <c r="B42" s="412">
        <v>4</v>
      </c>
      <c r="C42" s="413">
        <f t="shared" si="10"/>
        <v>5</v>
      </c>
      <c r="D42" s="414">
        <f t="shared" si="11"/>
        <v>0.15625</v>
      </c>
    </row>
    <row r="43" spans="1:6">
      <c r="A43" s="411">
        <f t="shared" si="9"/>
        <v>0.5</v>
      </c>
      <c r="B43" s="412">
        <v>5</v>
      </c>
      <c r="C43" s="413">
        <f t="shared" si="10"/>
        <v>1</v>
      </c>
      <c r="D43" s="414">
        <f t="shared" si="11"/>
        <v>3.125E-2</v>
      </c>
    </row>
    <row r="44" spans="1:6">
      <c r="D44" s="398">
        <f>SUM(D38:D43)</f>
        <v>1</v>
      </c>
    </row>
    <row r="46" spans="1:6">
      <c r="A46" s="409" t="s">
        <v>549</v>
      </c>
      <c r="B46" s="410" t="s">
        <v>550</v>
      </c>
      <c r="C46" s="410" t="s">
        <v>551</v>
      </c>
      <c r="D46" s="410" t="s">
        <v>552</v>
      </c>
    </row>
    <row r="47" spans="1:6">
      <c r="A47" s="411">
        <f t="shared" ref="A47:A52" si="12">2/3</f>
        <v>0.66666666666666663</v>
      </c>
      <c r="B47" s="412">
        <v>0</v>
      </c>
      <c r="C47" s="413">
        <f t="shared" ref="C47:C52" si="13">COMBIN(B$52,B47)</f>
        <v>1</v>
      </c>
      <c r="D47" s="414">
        <f t="shared" ref="D47:D52" si="14">+C47*A47^B47*(1-A47)^(5-B47)</f>
        <v>4.1152263374485618E-3</v>
      </c>
    </row>
    <row r="48" spans="1:6">
      <c r="A48" s="411">
        <f t="shared" si="12"/>
        <v>0.66666666666666663</v>
      </c>
      <c r="B48" s="412">
        <v>1</v>
      </c>
      <c r="C48" s="413">
        <f t="shared" si="13"/>
        <v>5</v>
      </c>
      <c r="D48" s="414">
        <f t="shared" si="14"/>
        <v>4.1152263374485611E-2</v>
      </c>
    </row>
    <row r="49" spans="1:6">
      <c r="A49" s="411">
        <f t="shared" si="12"/>
        <v>0.66666666666666663</v>
      </c>
      <c r="B49" s="412">
        <v>2</v>
      </c>
      <c r="C49" s="413">
        <f t="shared" si="13"/>
        <v>10</v>
      </c>
      <c r="D49" s="414">
        <f t="shared" si="14"/>
        <v>0.16460905349794244</v>
      </c>
    </row>
    <row r="50" spans="1:6">
      <c r="A50" s="411">
        <f t="shared" si="12"/>
        <v>0.66666666666666663</v>
      </c>
      <c r="B50" s="412">
        <v>3</v>
      </c>
      <c r="C50" s="413">
        <f t="shared" si="13"/>
        <v>10</v>
      </c>
      <c r="D50" s="414">
        <f t="shared" si="14"/>
        <v>0.32921810699588483</v>
      </c>
    </row>
    <row r="51" spans="1:6">
      <c r="A51" s="411">
        <f t="shared" si="12"/>
        <v>0.66666666666666663</v>
      </c>
      <c r="B51" s="412">
        <v>4</v>
      </c>
      <c r="C51" s="413">
        <f t="shared" si="13"/>
        <v>5</v>
      </c>
      <c r="D51" s="414">
        <f t="shared" si="14"/>
        <v>0.32921810699588477</v>
      </c>
    </row>
    <row r="52" spans="1:6">
      <c r="A52" s="411">
        <f t="shared" si="12"/>
        <v>0.66666666666666663</v>
      </c>
      <c r="B52" s="412">
        <v>5</v>
      </c>
      <c r="C52" s="413">
        <f t="shared" si="13"/>
        <v>1</v>
      </c>
      <c r="D52" s="414">
        <f t="shared" si="14"/>
        <v>0.13168724279835389</v>
      </c>
    </row>
    <row r="53" spans="1:6">
      <c r="D53" s="398">
        <f>SUM(D47:D52)</f>
        <v>1.0000000000000002</v>
      </c>
    </row>
    <row r="54" spans="1:6">
      <c r="F54" s="396" t="s">
        <v>556</v>
      </c>
    </row>
    <row r="64" spans="1:6">
      <c r="A64" s="396"/>
    </row>
    <row r="65" spans="1:1">
      <c r="A65" s="396"/>
    </row>
    <row r="66" spans="1:1">
      <c r="A66" s="396"/>
    </row>
    <row r="67" spans="1:1">
      <c r="A67" s="396"/>
    </row>
    <row r="68" spans="1:1">
      <c r="A68" s="396"/>
    </row>
    <row r="69" spans="1:1">
      <c r="A69" s="396"/>
    </row>
  </sheetData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3.5"/>
  <cols>
    <col min="1" max="3" width="9" style="324" customWidth="1"/>
    <col min="4" max="5" width="12.375" style="324" customWidth="1"/>
    <col min="6" max="6" width="39.125" style="324" customWidth="1"/>
    <col min="7" max="16384" width="9" style="324"/>
  </cols>
  <sheetData>
    <row r="1" spans="1:6" ht="40.5">
      <c r="A1" s="399" t="s">
        <v>557</v>
      </c>
      <c r="B1" s="400" t="s">
        <v>558</v>
      </c>
      <c r="C1" s="336" t="s">
        <v>559</v>
      </c>
      <c r="D1" s="337" t="s">
        <v>560</v>
      </c>
      <c r="E1" s="337" t="s">
        <v>561</v>
      </c>
      <c r="F1" s="401"/>
    </row>
    <row r="2" spans="1:6">
      <c r="A2" s="402"/>
      <c r="B2" s="403"/>
      <c r="C2" s="345"/>
      <c r="D2" s="345"/>
      <c r="E2" s="403"/>
      <c r="F2" s="401"/>
    </row>
    <row r="3" spans="1:6">
      <c r="A3" s="402"/>
      <c r="B3" s="403"/>
      <c r="C3" s="345"/>
      <c r="D3" s="345"/>
      <c r="E3" s="345"/>
      <c r="F3" s="401"/>
    </row>
    <row r="4" spans="1:6">
      <c r="A4" s="402"/>
      <c r="B4" s="403"/>
      <c r="C4" s="345"/>
      <c r="D4" s="345"/>
      <c r="E4" s="345"/>
      <c r="F4" s="401"/>
    </row>
    <row r="5" spans="1:6">
      <c r="A5" s="402"/>
      <c r="B5" s="403"/>
      <c r="C5" s="345"/>
      <c r="D5" s="345"/>
      <c r="E5" s="345"/>
      <c r="F5" s="401"/>
    </row>
    <row r="6" spans="1:6">
      <c r="A6" s="402"/>
      <c r="B6" s="403"/>
      <c r="C6" s="345"/>
      <c r="D6" s="345"/>
      <c r="E6" s="345"/>
      <c r="F6" s="401"/>
    </row>
    <row r="7" spans="1:6">
      <c r="A7" s="402"/>
      <c r="B7" s="403"/>
      <c r="C7" s="345"/>
      <c r="D7" s="345"/>
      <c r="E7" s="345"/>
    </row>
    <row r="8" spans="1:6">
      <c r="A8" s="402"/>
      <c r="B8" s="403"/>
      <c r="C8" s="345"/>
      <c r="D8" s="345"/>
      <c r="E8" s="345"/>
    </row>
    <row r="9" spans="1:6">
      <c r="A9" s="402"/>
      <c r="B9" s="403"/>
      <c r="C9" s="345"/>
      <c r="D9" s="403"/>
      <c r="E9" s="345"/>
    </row>
    <row r="26" spans="3:4">
      <c r="C26" s="404"/>
      <c r="D26" s="404"/>
    </row>
    <row r="27" spans="3:4">
      <c r="C27" s="404"/>
      <c r="D27" s="404"/>
    </row>
    <row r="28" spans="3:4">
      <c r="C28" s="404"/>
      <c r="D28" s="404"/>
    </row>
    <row r="29" spans="3:4">
      <c r="D29" s="404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RowHeight="13.5"/>
  <cols>
    <col min="1" max="1" width="12.75" customWidth="1"/>
    <col min="2" max="2" width="11.25" bestFit="1" customWidth="1"/>
    <col min="3" max="5" width="11.875" customWidth="1"/>
    <col min="7" max="7" width="18.125" bestFit="1" customWidth="1"/>
    <col min="10" max="10" width="33.25" bestFit="1" customWidth="1"/>
  </cols>
  <sheetData>
    <row r="1" spans="1:10" ht="54.75" customHeight="1">
      <c r="A1" s="335" t="s">
        <v>424</v>
      </c>
      <c r="B1" s="335" t="s">
        <v>425</v>
      </c>
      <c r="C1" s="336" t="s">
        <v>426</v>
      </c>
      <c r="D1" s="337" t="s">
        <v>427</v>
      </c>
      <c r="E1" s="337" t="s">
        <v>428</v>
      </c>
      <c r="F1" s="324"/>
      <c r="G1" s="405" t="s">
        <v>20</v>
      </c>
      <c r="H1" s="408" t="s">
        <v>21</v>
      </c>
      <c r="I1" s="408" t="s">
        <v>22</v>
      </c>
      <c r="J1" s="315" t="s">
        <v>544</v>
      </c>
    </row>
    <row r="2" spans="1:10">
      <c r="A2" s="338"/>
      <c r="B2" s="339"/>
      <c r="C2" s="340"/>
      <c r="D2" s="341"/>
      <c r="E2" s="341"/>
      <c r="F2" s="324"/>
      <c r="G2" s="407" t="s">
        <v>23</v>
      </c>
      <c r="H2" s="406">
        <v>14</v>
      </c>
      <c r="I2" s="406">
        <v>6</v>
      </c>
      <c r="J2" s="339"/>
    </row>
    <row r="3" spans="1:10">
      <c r="A3" s="338"/>
      <c r="B3" s="339"/>
      <c r="C3" s="342"/>
      <c r="D3" s="343"/>
      <c r="E3" s="344"/>
      <c r="F3" s="324"/>
      <c r="G3" s="407" t="s">
        <v>24</v>
      </c>
      <c r="H3" s="406">
        <v>15</v>
      </c>
      <c r="I3" s="406">
        <v>5</v>
      </c>
      <c r="J3" s="339"/>
    </row>
    <row r="4" spans="1:10">
      <c r="A4" s="338"/>
      <c r="B4" s="339"/>
      <c r="C4" s="345"/>
      <c r="D4" s="345"/>
      <c r="E4" s="343"/>
      <c r="F4" s="324"/>
      <c r="G4" s="407" t="s">
        <v>25</v>
      </c>
      <c r="H4" s="406">
        <v>17</v>
      </c>
      <c r="I4" s="406">
        <v>3</v>
      </c>
      <c r="J4" s="339"/>
    </row>
    <row r="5" spans="1:10">
      <c r="A5" s="338"/>
      <c r="B5" s="339"/>
      <c r="C5" s="345"/>
      <c r="D5" s="345"/>
      <c r="E5" s="345"/>
      <c r="F5" s="324"/>
    </row>
    <row r="6" spans="1:10">
      <c r="A6" s="338"/>
      <c r="B6" s="339"/>
      <c r="C6" s="345"/>
      <c r="D6" s="345"/>
      <c r="E6" s="345"/>
      <c r="F6" s="324"/>
    </row>
    <row r="7" spans="1:10">
      <c r="A7" s="338"/>
      <c r="B7" s="339"/>
      <c r="C7" s="345"/>
      <c r="D7" s="345"/>
      <c r="E7" s="345"/>
      <c r="F7" s="324"/>
    </row>
    <row r="8" spans="1:10">
      <c r="A8" s="338"/>
      <c r="B8" s="339"/>
      <c r="C8" s="345"/>
      <c r="D8" s="345"/>
      <c r="E8" s="345"/>
      <c r="F8" s="324"/>
    </row>
    <row r="9" spans="1:10">
      <c r="A9" s="338"/>
      <c r="B9" s="339"/>
      <c r="C9" s="345"/>
      <c r="D9" s="345"/>
      <c r="E9" s="345"/>
      <c r="F9" s="324"/>
    </row>
    <row r="10" spans="1:10">
      <c r="A10" s="338"/>
      <c r="B10" s="339"/>
      <c r="C10" s="345"/>
      <c r="D10" s="345"/>
      <c r="E10" s="345"/>
      <c r="F10" s="324"/>
    </row>
    <row r="11" spans="1:10">
      <c r="A11" s="338"/>
      <c r="B11" s="339"/>
      <c r="C11" s="345"/>
      <c r="D11" s="345"/>
      <c r="E11" s="345"/>
      <c r="F11" s="324"/>
    </row>
    <row r="12" spans="1:10">
      <c r="A12" s="338"/>
      <c r="B12" s="339"/>
      <c r="C12" s="345"/>
      <c r="D12" s="345"/>
      <c r="E12" s="345"/>
      <c r="F12" s="324"/>
    </row>
    <row r="13" spans="1:10">
      <c r="A13" s="338"/>
      <c r="B13" s="339"/>
      <c r="C13" s="345"/>
      <c r="D13" s="345"/>
      <c r="E13" s="345"/>
      <c r="F13" s="324"/>
    </row>
    <row r="14" spans="1:10">
      <c r="A14" s="338"/>
      <c r="B14" s="339"/>
      <c r="C14" s="345"/>
      <c r="D14" s="345"/>
      <c r="E14" s="345"/>
      <c r="F14" s="324"/>
    </row>
    <row r="15" spans="1:10">
      <c r="A15" s="338"/>
      <c r="B15" s="339"/>
      <c r="C15" s="345"/>
      <c r="D15" s="345"/>
      <c r="E15" s="345"/>
      <c r="F15" s="324"/>
    </row>
    <row r="16" spans="1:10">
      <c r="A16" s="338"/>
      <c r="B16" s="339"/>
      <c r="C16" s="345"/>
      <c r="D16" s="345"/>
      <c r="E16" s="345"/>
      <c r="F16" s="324"/>
    </row>
    <row r="17" spans="1:6">
      <c r="A17" s="338"/>
      <c r="B17" s="339"/>
      <c r="C17" s="345"/>
      <c r="D17" s="345"/>
      <c r="E17" s="345"/>
      <c r="F17" s="324"/>
    </row>
    <row r="18" spans="1:6">
      <c r="A18" s="338"/>
      <c r="B18" s="339"/>
      <c r="C18" s="345"/>
      <c r="D18" s="345"/>
      <c r="E18" s="345"/>
      <c r="F18" s="324"/>
    </row>
    <row r="19" spans="1:6">
      <c r="A19" s="338"/>
      <c r="B19" s="339"/>
      <c r="C19" s="345"/>
      <c r="D19" s="345"/>
      <c r="E19" s="345"/>
      <c r="F19" s="324"/>
    </row>
    <row r="20" spans="1:6">
      <c r="A20" s="338"/>
      <c r="B20" s="339"/>
      <c r="C20" s="345"/>
      <c r="D20" s="340"/>
      <c r="E20" s="345"/>
      <c r="F20" s="324"/>
    </row>
    <row r="21" spans="1:6">
      <c r="A21" s="338"/>
      <c r="B21" s="339"/>
      <c r="C21" s="340"/>
      <c r="D21" s="340"/>
      <c r="E21" s="340"/>
      <c r="F21" s="324"/>
    </row>
    <row r="22" spans="1:6">
      <c r="A22" s="338"/>
      <c r="B22" s="339"/>
      <c r="C22" s="340"/>
      <c r="D22" s="341"/>
      <c r="E22" s="340"/>
      <c r="F22" s="324"/>
    </row>
  </sheetData>
  <phoneticPr fontId="1"/>
  <conditionalFormatting sqref="E2:E22">
    <cfRule type="cellIs" dxfId="2" priority="1" operator="lessThanOrEqual">
      <formula>0.0005</formula>
    </cfRule>
    <cfRule type="cellIs" dxfId="1" priority="2" operator="between">
      <formula>0.005</formula>
      <formula>0.0005</formula>
    </cfRule>
    <cfRule type="cellIs" dxfId="0" priority="3" operator="between">
      <formula>0.025</formula>
      <formula>0.005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3.5"/>
  <cols>
    <col min="1" max="1" width="13.25" style="7" customWidth="1"/>
    <col min="2" max="16384" width="9" style="7"/>
  </cols>
  <sheetData>
    <row r="1" spans="1:2" s="107" customFormat="1">
      <c r="A1" s="415" t="s">
        <v>562</v>
      </c>
    </row>
    <row r="2" spans="1:2">
      <c r="A2" s="7" t="s">
        <v>563</v>
      </c>
      <c r="B2" s="7">
        <v>0.05</v>
      </c>
    </row>
    <row r="3" spans="1:2">
      <c r="A3" s="7" t="s">
        <v>564</v>
      </c>
      <c r="B3" s="7">
        <v>20</v>
      </c>
    </row>
    <row r="4" spans="1:2">
      <c r="A4" s="7" t="s">
        <v>565</v>
      </c>
    </row>
    <row r="6" spans="1:2" s="107" customFormat="1">
      <c r="A6" s="415" t="s">
        <v>566</v>
      </c>
    </row>
    <row r="7" spans="1:2">
      <c r="A7" s="7" t="s">
        <v>571</v>
      </c>
      <c r="B7"/>
    </row>
    <row r="8" spans="1:2">
      <c r="B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opLeftCell="B1" workbookViewId="0">
      <selection activeCell="B1" sqref="B1"/>
    </sheetView>
  </sheetViews>
  <sheetFormatPr defaultRowHeight="13.5"/>
  <cols>
    <col min="1" max="1" width="9" style="7"/>
    <col min="2" max="2" width="13.25" style="7" customWidth="1"/>
    <col min="3" max="16384" width="9" style="7"/>
  </cols>
  <sheetData>
    <row r="1" spans="2:12">
      <c r="B1" s="66" t="s">
        <v>5</v>
      </c>
      <c r="C1" s="66">
        <v>1</v>
      </c>
      <c r="D1" s="66">
        <v>2</v>
      </c>
      <c r="E1" s="66">
        <v>3</v>
      </c>
      <c r="F1" s="66">
        <v>4</v>
      </c>
      <c r="G1" s="66">
        <v>5</v>
      </c>
      <c r="H1" s="66">
        <v>6</v>
      </c>
      <c r="I1" s="66">
        <v>7</v>
      </c>
      <c r="J1" s="66">
        <v>8</v>
      </c>
      <c r="K1" s="66">
        <v>9</v>
      </c>
      <c r="L1" s="66">
        <v>10</v>
      </c>
    </row>
    <row r="2" spans="2:12">
      <c r="B2" s="65" t="s">
        <v>26</v>
      </c>
      <c r="C2" s="2">
        <v>28.5</v>
      </c>
      <c r="D2" s="2">
        <v>29.9</v>
      </c>
      <c r="E2" s="2">
        <v>31.8</v>
      </c>
      <c r="F2" s="2">
        <v>50.1</v>
      </c>
      <c r="G2" s="2">
        <v>33.299999999999997</v>
      </c>
      <c r="H2" s="2">
        <v>34</v>
      </c>
      <c r="I2" s="2">
        <v>40.200000000000003</v>
      </c>
      <c r="J2" s="2">
        <v>35.4</v>
      </c>
      <c r="K2" s="2">
        <v>40.299999999999997</v>
      </c>
      <c r="L2" s="2">
        <v>33.1</v>
      </c>
    </row>
    <row r="3" spans="2:12">
      <c r="B3" s="65" t="s">
        <v>27</v>
      </c>
      <c r="C3" s="2">
        <v>130.80000000000001</v>
      </c>
      <c r="D3" s="2">
        <v>120.2</v>
      </c>
      <c r="E3" s="2">
        <v>129</v>
      </c>
      <c r="F3" s="2">
        <v>155.80000000000001</v>
      </c>
      <c r="G3" s="2">
        <v>138.19999999999999</v>
      </c>
      <c r="H3" s="2">
        <v>141.19999999999999</v>
      </c>
      <c r="I3" s="2">
        <v>150.4</v>
      </c>
      <c r="J3" s="2">
        <v>142.80000000000001</v>
      </c>
      <c r="K3" s="2">
        <v>139.19999999999999</v>
      </c>
      <c r="L3" s="2">
        <v>129.1</v>
      </c>
    </row>
    <row r="4" spans="2:12" ht="15.75">
      <c r="B4" s="65" t="s">
        <v>151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2:12">
      <c r="B6" s="597" t="s">
        <v>690</v>
      </c>
      <c r="C6" s="55"/>
      <c r="F6" s="325"/>
    </row>
    <row r="7" spans="2:12">
      <c r="B7" s="65" t="s">
        <v>152</v>
      </c>
      <c r="C7" s="55"/>
      <c r="F7" s="325"/>
    </row>
    <row r="8" spans="2:12">
      <c r="B8" s="597" t="s">
        <v>153</v>
      </c>
      <c r="C8" s="55"/>
      <c r="F8" s="325"/>
    </row>
    <row r="9" spans="2:12">
      <c r="B9" s="65" t="s">
        <v>154</v>
      </c>
      <c r="C9" s="55"/>
      <c r="F9" s="325"/>
    </row>
    <row r="10" spans="2:12">
      <c r="B10" s="65" t="s">
        <v>155</v>
      </c>
      <c r="C10" s="55"/>
      <c r="F10" s="325"/>
    </row>
    <row r="11" spans="2:12">
      <c r="B11" s="65" t="s">
        <v>156</v>
      </c>
      <c r="C11" s="55"/>
      <c r="F11" s="325"/>
    </row>
    <row r="12" spans="2:12">
      <c r="B12" s="65" t="s">
        <v>157</v>
      </c>
      <c r="C12" s="55"/>
      <c r="F12" s="32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defaultRowHeight="13.5"/>
  <cols>
    <col min="1" max="1" width="20.5" style="7" bestFit="1" customWidth="1"/>
    <col min="2" max="16384" width="9" style="7"/>
  </cols>
  <sheetData>
    <row r="1" spans="1:1">
      <c r="A1" s="68" t="s">
        <v>568</v>
      </c>
    </row>
    <row r="2" spans="1:1">
      <c r="A2" s="68" t="s">
        <v>567</v>
      </c>
    </row>
    <row r="4" spans="1:1">
      <c r="A4" s="68" t="s">
        <v>569</v>
      </c>
    </row>
    <row r="5" spans="1:1">
      <c r="A5" s="68" t="s">
        <v>570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/>
  </sheetViews>
  <sheetFormatPr defaultRowHeight="13.5"/>
  <cols>
    <col min="1" max="16384" width="9" style="1"/>
  </cols>
  <sheetData>
    <row r="1" spans="1:11" s="60" customFormat="1">
      <c r="A1" s="60" t="s">
        <v>28</v>
      </c>
    </row>
    <row r="3" spans="1:11">
      <c r="A3" s="4"/>
      <c r="B3" s="57" t="s">
        <v>159</v>
      </c>
      <c r="C3" s="56"/>
      <c r="D3" s="57" t="s">
        <v>158</v>
      </c>
    </row>
    <row r="4" spans="1:11">
      <c r="A4" s="4" t="s">
        <v>691</v>
      </c>
      <c r="B4" s="9">
        <v>449</v>
      </c>
      <c r="C4" s="9">
        <v>2287</v>
      </c>
      <c r="D4" s="9">
        <v>901</v>
      </c>
    </row>
    <row r="5" spans="1:11">
      <c r="A5" s="4" t="s">
        <v>692</v>
      </c>
      <c r="B5" s="9">
        <v>382</v>
      </c>
      <c r="C5" s="9">
        <v>1985</v>
      </c>
      <c r="D5" s="9">
        <v>644</v>
      </c>
    </row>
    <row r="6" spans="1:11" ht="16.5">
      <c r="A6" s="351" t="s">
        <v>161</v>
      </c>
      <c r="B6" s="7"/>
    </row>
    <row r="7" spans="1:11">
      <c r="A7" s="351" t="s">
        <v>160</v>
      </c>
    </row>
    <row r="9" spans="1:11" s="60" customFormat="1">
      <c r="A9" s="60" t="s">
        <v>29</v>
      </c>
    </row>
    <row r="11" spans="1:11">
      <c r="A11" s="3" t="s">
        <v>30</v>
      </c>
      <c r="B11" s="10">
        <v>38.6</v>
      </c>
      <c r="C11" s="10">
        <v>40.4</v>
      </c>
      <c r="D11" s="10">
        <v>30.8</v>
      </c>
      <c r="E11" s="10">
        <v>42.2</v>
      </c>
      <c r="F11" s="10">
        <v>34.200000000000003</v>
      </c>
      <c r="G11" s="10">
        <v>36.799999999999997</v>
      </c>
      <c r="H11" s="10">
        <v>38.4</v>
      </c>
      <c r="I11" s="10">
        <v>31.8</v>
      </c>
      <c r="J11" s="10">
        <v>39.4</v>
      </c>
      <c r="K11" s="10">
        <v>37.4</v>
      </c>
    </row>
    <row r="12" spans="1:11">
      <c r="A12" s="3" t="s">
        <v>31</v>
      </c>
      <c r="B12" s="10">
        <v>29</v>
      </c>
      <c r="C12" s="10">
        <v>30.6</v>
      </c>
      <c r="D12" s="10">
        <v>32.799999999999997</v>
      </c>
      <c r="E12" s="10">
        <v>32.200000000000003</v>
      </c>
      <c r="F12" s="10">
        <v>37.200000000000003</v>
      </c>
      <c r="G12" s="10">
        <v>32.799999999999997</v>
      </c>
      <c r="H12" s="10"/>
      <c r="I12" s="10"/>
      <c r="J12" s="10"/>
      <c r="K12" s="10"/>
    </row>
    <row r="13" spans="1:11" ht="16.5">
      <c r="A13" s="72" t="s">
        <v>707</v>
      </c>
      <c r="D13" s="59" t="s">
        <v>162</v>
      </c>
      <c r="E13" s="1">
        <v>9</v>
      </c>
    </row>
    <row r="14" spans="1:11" ht="16.5">
      <c r="A14" s="72" t="s">
        <v>708</v>
      </c>
      <c r="D14" s="59" t="s">
        <v>163</v>
      </c>
      <c r="E14" s="58">
        <v>5</v>
      </c>
    </row>
    <row r="15" spans="1:11" ht="16.5">
      <c r="A15" s="72" t="s">
        <v>706</v>
      </c>
      <c r="C15" s="59"/>
      <c r="D15" s="59" t="s">
        <v>709</v>
      </c>
    </row>
    <row r="16" spans="1:11" s="60" customFormat="1">
      <c r="A16" s="60" t="s">
        <v>32</v>
      </c>
    </row>
    <row r="18" spans="1:11" ht="15.75">
      <c r="A18" s="4"/>
      <c r="B18" s="57" t="s">
        <v>165</v>
      </c>
      <c r="C18" s="8"/>
      <c r="D18" s="57" t="s">
        <v>164</v>
      </c>
    </row>
    <row r="19" spans="1:11">
      <c r="A19" s="4" t="s">
        <v>166</v>
      </c>
      <c r="B19" s="9">
        <v>31</v>
      </c>
      <c r="C19" s="9">
        <v>5.8</v>
      </c>
      <c r="D19" s="9">
        <v>2.65</v>
      </c>
    </row>
    <row r="20" spans="1:11">
      <c r="A20" s="4" t="s">
        <v>167</v>
      </c>
      <c r="B20" s="9">
        <v>61</v>
      </c>
      <c r="C20" s="9">
        <v>4.9000000000000004</v>
      </c>
      <c r="D20" s="9">
        <v>1.41</v>
      </c>
    </row>
    <row r="21" spans="1:11" ht="16.5">
      <c r="A21" s="72" t="s">
        <v>707</v>
      </c>
      <c r="D21" s="59" t="s">
        <v>162</v>
      </c>
      <c r="E21" s="1">
        <f>B19-1</f>
        <v>30</v>
      </c>
    </row>
    <row r="22" spans="1:11" ht="16.5">
      <c r="A22" s="72" t="s">
        <v>708</v>
      </c>
      <c r="D22" s="59" t="s">
        <v>163</v>
      </c>
      <c r="E22" s="1">
        <f>B20-1</f>
        <v>60</v>
      </c>
    </row>
    <row r="23" spans="1:11" ht="16.5">
      <c r="A23" s="72" t="s">
        <v>706</v>
      </c>
      <c r="C23" s="59"/>
      <c r="D23" s="59" t="s">
        <v>709</v>
      </c>
    </row>
    <row r="24" spans="1:11" s="60" customFormat="1">
      <c r="A24" s="60" t="s">
        <v>716</v>
      </c>
    </row>
    <row r="26" spans="1:11">
      <c r="A26" s="3" t="s">
        <v>30</v>
      </c>
      <c r="B26" s="10">
        <v>38.6</v>
      </c>
      <c r="C26" s="10">
        <v>40.4</v>
      </c>
      <c r="D26" s="10">
        <v>30.8</v>
      </c>
      <c r="E26" s="10">
        <v>42.2</v>
      </c>
      <c r="F26" s="10">
        <v>34.200000000000003</v>
      </c>
      <c r="G26" s="10">
        <v>36.799999999999997</v>
      </c>
      <c r="H26" s="10">
        <v>38.4</v>
      </c>
      <c r="I26" s="10">
        <v>31.8</v>
      </c>
      <c r="J26" s="10">
        <v>39.4</v>
      </c>
      <c r="K26" s="10">
        <v>37.4</v>
      </c>
    </row>
    <row r="27" spans="1:11">
      <c r="A27" s="3" t="s">
        <v>31</v>
      </c>
      <c r="B27" s="10">
        <v>29</v>
      </c>
      <c r="C27" s="10">
        <v>30.6</v>
      </c>
      <c r="D27" s="10">
        <v>32.799999999999997</v>
      </c>
      <c r="E27" s="10">
        <v>32.200000000000003</v>
      </c>
      <c r="F27" s="10">
        <v>37.200000000000003</v>
      </c>
      <c r="G27" s="10">
        <v>32.799999999999997</v>
      </c>
      <c r="H27" s="10"/>
      <c r="I27" s="10"/>
      <c r="J27" s="10"/>
      <c r="K27" s="10"/>
    </row>
    <row r="28" spans="1:11" ht="16.5">
      <c r="A28" s="72" t="s">
        <v>710</v>
      </c>
      <c r="B28" s="61"/>
      <c r="C28" s="72" t="s">
        <v>707</v>
      </c>
      <c r="E28" s="59" t="s">
        <v>712</v>
      </c>
      <c r="H28" s="59" t="s">
        <v>714</v>
      </c>
    </row>
    <row r="29" spans="1:11" ht="16.5">
      <c r="A29" s="72" t="s">
        <v>711</v>
      </c>
      <c r="B29" s="61"/>
      <c r="C29" s="72" t="s">
        <v>708</v>
      </c>
      <c r="E29" s="59" t="s">
        <v>713</v>
      </c>
      <c r="G29" s="59"/>
      <c r="H29" s="59" t="s">
        <v>715</v>
      </c>
    </row>
    <row r="31" spans="1:11" s="60" customFormat="1">
      <c r="A31" s="60" t="s">
        <v>717</v>
      </c>
    </row>
    <row r="33" spans="1:10" ht="15.75">
      <c r="A33" s="4"/>
      <c r="B33" s="57" t="s">
        <v>159</v>
      </c>
      <c r="C33" s="8"/>
      <c r="D33" s="57" t="s">
        <v>164</v>
      </c>
    </row>
    <row r="34" spans="1:10">
      <c r="A34" s="4" t="s">
        <v>166</v>
      </c>
      <c r="B34" s="9">
        <v>31</v>
      </c>
      <c r="C34" s="9">
        <v>5.8</v>
      </c>
      <c r="D34" s="9">
        <v>2.65</v>
      </c>
    </row>
    <row r="35" spans="1:10">
      <c r="A35" s="4" t="s">
        <v>167</v>
      </c>
      <c r="B35" s="9">
        <v>61</v>
      </c>
      <c r="C35" s="9">
        <v>4.9000000000000004</v>
      </c>
      <c r="D35" s="9">
        <v>1.41</v>
      </c>
    </row>
    <row r="36" spans="1:10" ht="16.5">
      <c r="A36" s="59" t="s">
        <v>713</v>
      </c>
      <c r="C36" s="59"/>
      <c r="D36" s="59" t="s">
        <v>715</v>
      </c>
    </row>
    <row r="37" spans="1:10">
      <c r="A37" s="59" t="s">
        <v>714</v>
      </c>
    </row>
    <row r="39" spans="1:10" s="60" customFormat="1">
      <c r="A39" s="60" t="s">
        <v>35</v>
      </c>
    </row>
    <row r="41" spans="1:10">
      <c r="A41" s="54" t="s">
        <v>36</v>
      </c>
      <c r="B41" s="57" t="s">
        <v>159</v>
      </c>
      <c r="C41" s="545" t="s">
        <v>37</v>
      </c>
      <c r="D41" s="545"/>
      <c r="E41" s="545"/>
      <c r="F41" s="545"/>
      <c r="G41" s="545"/>
      <c r="H41" s="545"/>
      <c r="I41" s="545"/>
      <c r="J41" s="545"/>
    </row>
    <row r="42" spans="1:10">
      <c r="A42" s="4" t="s">
        <v>166</v>
      </c>
      <c r="B42" s="9">
        <v>6</v>
      </c>
      <c r="C42" s="9">
        <v>4</v>
      </c>
      <c r="D42" s="9">
        <v>5</v>
      </c>
      <c r="E42" s="9">
        <v>3</v>
      </c>
      <c r="F42" s="9">
        <v>4</v>
      </c>
      <c r="G42" s="9">
        <v>2</v>
      </c>
      <c r="H42" s="9">
        <v>4</v>
      </c>
      <c r="I42" s="9"/>
      <c r="J42" s="9"/>
    </row>
    <row r="43" spans="1:10">
      <c r="A43" s="4" t="s">
        <v>167</v>
      </c>
      <c r="B43" s="9">
        <v>8</v>
      </c>
      <c r="C43" s="9">
        <v>2</v>
      </c>
      <c r="D43" s="9">
        <v>3</v>
      </c>
      <c r="E43" s="9">
        <v>3</v>
      </c>
      <c r="F43" s="9">
        <v>4</v>
      </c>
      <c r="G43" s="9">
        <v>1</v>
      </c>
      <c r="H43" s="9">
        <v>4</v>
      </c>
      <c r="I43" s="9">
        <v>2</v>
      </c>
      <c r="J43" s="9">
        <v>3</v>
      </c>
    </row>
    <row r="44" spans="1:10">
      <c r="A44" s="1" t="s">
        <v>168</v>
      </c>
      <c r="C44" s="62"/>
      <c r="D44" s="62"/>
      <c r="E44" s="62"/>
    </row>
    <row r="45" spans="1:10" ht="16.5">
      <c r="F45" s="97" t="s">
        <v>267</v>
      </c>
      <c r="G45" s="62"/>
      <c r="H45" s="59"/>
      <c r="J45" s="97" t="s">
        <v>268</v>
      </c>
    </row>
    <row r="47" spans="1:10" s="60" customFormat="1">
      <c r="A47" s="60" t="s">
        <v>38</v>
      </c>
    </row>
    <row r="49" spans="1:11">
      <c r="A49" s="11" t="s">
        <v>5</v>
      </c>
      <c r="B49" s="11" t="s">
        <v>30</v>
      </c>
      <c r="C49" s="11" t="s">
        <v>31</v>
      </c>
      <c r="E49" s="11" t="s">
        <v>5</v>
      </c>
      <c r="F49" s="11" t="s">
        <v>169</v>
      </c>
      <c r="G49" s="11" t="s">
        <v>170</v>
      </c>
      <c r="H49" s="11" t="s">
        <v>718</v>
      </c>
      <c r="I49" s="11" t="s">
        <v>719</v>
      </c>
      <c r="J49" s="12" t="s">
        <v>168</v>
      </c>
      <c r="K49" s="12" t="s">
        <v>168</v>
      </c>
    </row>
    <row r="50" spans="1:11">
      <c r="A50" s="2">
        <v>1</v>
      </c>
      <c r="B50" s="2">
        <v>15</v>
      </c>
      <c r="C50" s="2">
        <v>15</v>
      </c>
      <c r="E50" s="2">
        <v>1</v>
      </c>
      <c r="F50" s="2">
        <v>15</v>
      </c>
      <c r="G50" s="2">
        <v>15</v>
      </c>
      <c r="H50" s="2">
        <f>_xlfn.RANK.AVG(F50,$F$50:$G$85,1)</f>
        <v>61.5</v>
      </c>
      <c r="I50" s="2">
        <f>_xlfn.RANK.AVG(G50,$F$50:$G$85,1)</f>
        <v>61.5</v>
      </c>
      <c r="J50" s="63">
        <v>0</v>
      </c>
      <c r="K50" s="2"/>
    </row>
    <row r="51" spans="1:11">
      <c r="A51" s="2">
        <v>2</v>
      </c>
      <c r="B51" s="2">
        <v>15</v>
      </c>
      <c r="C51" s="2">
        <v>15</v>
      </c>
      <c r="E51" s="2">
        <v>2</v>
      </c>
      <c r="F51" s="2">
        <v>15</v>
      </c>
      <c r="G51" s="2">
        <v>15</v>
      </c>
      <c r="H51" s="2">
        <f t="shared" ref="H51:I80" si="0">_xlfn.RANK.AVG(F51,$F$50:$G$85,1)</f>
        <v>61.5</v>
      </c>
      <c r="I51" s="2">
        <f t="shared" si="0"/>
        <v>61.5</v>
      </c>
      <c r="J51" s="63">
        <v>0</v>
      </c>
      <c r="K51" s="2"/>
    </row>
    <row r="52" spans="1:11">
      <c r="A52" s="2">
        <v>3</v>
      </c>
      <c r="B52" s="2">
        <v>15</v>
      </c>
      <c r="C52" s="2">
        <v>15</v>
      </c>
      <c r="E52" s="2">
        <v>3</v>
      </c>
      <c r="F52" s="2">
        <v>15</v>
      </c>
      <c r="G52" s="2">
        <v>15</v>
      </c>
      <c r="H52" s="2">
        <f t="shared" si="0"/>
        <v>61.5</v>
      </c>
      <c r="I52" s="2">
        <f t="shared" si="0"/>
        <v>61.5</v>
      </c>
      <c r="J52" s="63">
        <v>0</v>
      </c>
      <c r="K52" s="2"/>
    </row>
    <row r="53" spans="1:11">
      <c r="A53" s="2">
        <v>4</v>
      </c>
      <c r="B53" s="2">
        <v>14</v>
      </c>
      <c r="C53" s="2">
        <v>15</v>
      </c>
      <c r="E53" s="2">
        <v>4</v>
      </c>
      <c r="F53" s="2">
        <v>14</v>
      </c>
      <c r="G53" s="2">
        <v>15</v>
      </c>
      <c r="H53" s="2">
        <f t="shared" si="0"/>
        <v>51.5</v>
      </c>
      <c r="I53" s="2">
        <f t="shared" si="0"/>
        <v>61.5</v>
      </c>
      <c r="J53" s="63">
        <v>7</v>
      </c>
      <c r="K53" s="63">
        <v>9</v>
      </c>
    </row>
    <row r="54" spans="1:11">
      <c r="A54" s="2">
        <v>5</v>
      </c>
      <c r="B54" s="2">
        <v>14</v>
      </c>
      <c r="C54" s="2">
        <v>15</v>
      </c>
      <c r="E54" s="2">
        <v>5</v>
      </c>
      <c r="F54" s="2">
        <v>14</v>
      </c>
      <c r="G54" s="2">
        <v>15</v>
      </c>
      <c r="H54" s="2">
        <f t="shared" si="0"/>
        <v>51.5</v>
      </c>
      <c r="I54" s="2">
        <f t="shared" si="0"/>
        <v>61.5</v>
      </c>
      <c r="J54" s="63">
        <v>7</v>
      </c>
      <c r="K54" s="63">
        <v>9</v>
      </c>
    </row>
    <row r="55" spans="1:11">
      <c r="A55" s="2">
        <v>6</v>
      </c>
      <c r="B55" s="2">
        <v>14</v>
      </c>
      <c r="C55" s="2">
        <v>15</v>
      </c>
      <c r="E55" s="2">
        <v>6</v>
      </c>
      <c r="F55" s="2">
        <v>14</v>
      </c>
      <c r="G55" s="2">
        <v>15</v>
      </c>
      <c r="H55" s="2">
        <f t="shared" si="0"/>
        <v>51.5</v>
      </c>
      <c r="I55" s="2">
        <f t="shared" si="0"/>
        <v>61.5</v>
      </c>
      <c r="J55" s="63">
        <v>7</v>
      </c>
      <c r="K55" s="63">
        <v>9</v>
      </c>
    </row>
    <row r="56" spans="1:11">
      <c r="A56" s="2">
        <v>7</v>
      </c>
      <c r="B56" s="2">
        <v>14</v>
      </c>
      <c r="C56" s="2">
        <v>15</v>
      </c>
      <c r="E56" s="2">
        <v>7</v>
      </c>
      <c r="F56" s="2">
        <v>14</v>
      </c>
      <c r="G56" s="2">
        <v>15</v>
      </c>
      <c r="H56" s="2">
        <f t="shared" si="0"/>
        <v>51.5</v>
      </c>
      <c r="I56" s="2">
        <f t="shared" si="0"/>
        <v>61.5</v>
      </c>
      <c r="J56" s="63">
        <v>7</v>
      </c>
      <c r="K56" s="63">
        <v>9</v>
      </c>
    </row>
    <row r="57" spans="1:11">
      <c r="A57" s="2">
        <v>8</v>
      </c>
      <c r="B57" s="2">
        <v>14</v>
      </c>
      <c r="C57" s="2">
        <v>14</v>
      </c>
      <c r="E57" s="2">
        <v>8</v>
      </c>
      <c r="F57" s="2">
        <v>14</v>
      </c>
      <c r="G57" s="2">
        <v>14</v>
      </c>
      <c r="H57" s="2">
        <f t="shared" si="0"/>
        <v>51.5</v>
      </c>
      <c r="I57" s="2">
        <f t="shared" si="0"/>
        <v>51.5</v>
      </c>
      <c r="J57" s="63">
        <v>7</v>
      </c>
      <c r="K57" s="63">
        <v>9</v>
      </c>
    </row>
    <row r="58" spans="1:11">
      <c r="A58" s="2">
        <v>9</v>
      </c>
      <c r="B58" s="2">
        <v>14</v>
      </c>
      <c r="C58" s="2">
        <v>14</v>
      </c>
      <c r="E58" s="2">
        <v>9</v>
      </c>
      <c r="F58" s="2">
        <v>14</v>
      </c>
      <c r="G58" s="2">
        <v>14</v>
      </c>
      <c r="H58" s="2">
        <f t="shared" si="0"/>
        <v>51.5</v>
      </c>
      <c r="I58" s="2">
        <f t="shared" si="0"/>
        <v>51.5</v>
      </c>
      <c r="J58" s="63">
        <v>7</v>
      </c>
      <c r="K58" s="63">
        <v>9</v>
      </c>
    </row>
    <row r="59" spans="1:11">
      <c r="A59" s="2">
        <v>10</v>
      </c>
      <c r="B59" s="2">
        <v>13</v>
      </c>
      <c r="C59" s="2">
        <v>14</v>
      </c>
      <c r="E59" s="2">
        <v>10</v>
      </c>
      <c r="F59" s="2">
        <v>13</v>
      </c>
      <c r="G59" s="2">
        <v>14</v>
      </c>
      <c r="H59" s="2">
        <f t="shared" si="0"/>
        <v>40.5</v>
      </c>
      <c r="I59" s="2">
        <f t="shared" si="0"/>
        <v>51.5</v>
      </c>
      <c r="J59" s="63">
        <v>11</v>
      </c>
      <c r="K59" s="63">
        <v>14.5</v>
      </c>
    </row>
    <row r="60" spans="1:11">
      <c r="A60" s="2">
        <v>11</v>
      </c>
      <c r="B60" s="2">
        <v>13</v>
      </c>
      <c r="C60" s="2">
        <v>14</v>
      </c>
      <c r="E60" s="2">
        <v>11</v>
      </c>
      <c r="F60" s="2">
        <v>13</v>
      </c>
      <c r="G60" s="2">
        <v>14</v>
      </c>
      <c r="H60" s="2">
        <f t="shared" si="0"/>
        <v>40.5</v>
      </c>
      <c r="I60" s="2">
        <f t="shared" si="0"/>
        <v>51.5</v>
      </c>
      <c r="J60" s="63">
        <v>11</v>
      </c>
      <c r="K60" s="63">
        <v>14.5</v>
      </c>
    </row>
    <row r="61" spans="1:11">
      <c r="A61" s="2">
        <v>12</v>
      </c>
      <c r="B61" s="2">
        <v>13</v>
      </c>
      <c r="C61" s="2">
        <v>13</v>
      </c>
      <c r="E61" s="2">
        <v>12</v>
      </c>
      <c r="F61" s="2">
        <v>13</v>
      </c>
      <c r="G61" s="2">
        <v>13</v>
      </c>
      <c r="H61" s="2">
        <f t="shared" si="0"/>
        <v>40.5</v>
      </c>
      <c r="I61" s="2">
        <f t="shared" si="0"/>
        <v>40.5</v>
      </c>
      <c r="J61" s="63">
        <v>11</v>
      </c>
      <c r="K61" s="63">
        <v>14.5</v>
      </c>
    </row>
    <row r="62" spans="1:11">
      <c r="A62" s="2">
        <v>13</v>
      </c>
      <c r="B62" s="2">
        <v>13</v>
      </c>
      <c r="C62" s="2">
        <v>13</v>
      </c>
      <c r="E62" s="2">
        <v>13</v>
      </c>
      <c r="F62" s="2">
        <v>13</v>
      </c>
      <c r="G62" s="2">
        <v>13</v>
      </c>
      <c r="H62" s="2">
        <f t="shared" si="0"/>
        <v>40.5</v>
      </c>
      <c r="I62" s="2">
        <f t="shared" si="0"/>
        <v>40.5</v>
      </c>
      <c r="J62" s="63">
        <v>11</v>
      </c>
      <c r="K62" s="63">
        <v>14.5</v>
      </c>
    </row>
    <row r="63" spans="1:11">
      <c r="A63" s="2">
        <v>14</v>
      </c>
      <c r="B63" s="2">
        <v>13</v>
      </c>
      <c r="C63" s="2">
        <v>13</v>
      </c>
      <c r="E63" s="2">
        <v>14</v>
      </c>
      <c r="F63" s="2">
        <v>13</v>
      </c>
      <c r="G63" s="2">
        <v>13</v>
      </c>
      <c r="H63" s="2">
        <f t="shared" si="0"/>
        <v>40.5</v>
      </c>
      <c r="I63" s="2">
        <f t="shared" si="0"/>
        <v>40.5</v>
      </c>
      <c r="J63" s="63">
        <v>11</v>
      </c>
      <c r="K63" s="63">
        <v>14.5</v>
      </c>
    </row>
    <row r="64" spans="1:11">
      <c r="A64" s="2">
        <v>15</v>
      </c>
      <c r="B64" s="2">
        <v>12</v>
      </c>
      <c r="C64" s="2">
        <v>13</v>
      </c>
      <c r="E64" s="2">
        <v>15</v>
      </c>
      <c r="F64" s="2">
        <v>12</v>
      </c>
      <c r="G64" s="2">
        <v>13</v>
      </c>
      <c r="H64" s="2">
        <f t="shared" si="0"/>
        <v>28</v>
      </c>
      <c r="I64" s="2">
        <f t="shared" si="0"/>
        <v>40.5</v>
      </c>
      <c r="J64" s="63">
        <v>18</v>
      </c>
      <c r="K64" s="63">
        <v>22</v>
      </c>
    </row>
    <row r="65" spans="1:11">
      <c r="A65" s="2">
        <v>16</v>
      </c>
      <c r="B65" s="2">
        <v>12</v>
      </c>
      <c r="C65" s="2">
        <v>13</v>
      </c>
      <c r="E65" s="2">
        <v>16</v>
      </c>
      <c r="F65" s="2">
        <v>12</v>
      </c>
      <c r="G65" s="2">
        <v>13</v>
      </c>
      <c r="H65" s="2">
        <f t="shared" si="0"/>
        <v>28</v>
      </c>
      <c r="I65" s="2">
        <f t="shared" si="0"/>
        <v>40.5</v>
      </c>
      <c r="J65" s="63">
        <v>18</v>
      </c>
      <c r="K65" s="63">
        <v>22</v>
      </c>
    </row>
    <row r="66" spans="1:11">
      <c r="A66" s="2">
        <v>17</v>
      </c>
      <c r="B66" s="2">
        <v>12</v>
      </c>
      <c r="C66" s="2">
        <v>13</v>
      </c>
      <c r="E66" s="2">
        <v>17</v>
      </c>
      <c r="F66" s="2">
        <v>12</v>
      </c>
      <c r="G66" s="2">
        <v>13</v>
      </c>
      <c r="H66" s="2">
        <f t="shared" si="0"/>
        <v>28</v>
      </c>
      <c r="I66" s="2">
        <f t="shared" si="0"/>
        <v>40.5</v>
      </c>
      <c r="J66" s="63">
        <v>18</v>
      </c>
      <c r="K66" s="63">
        <v>22</v>
      </c>
    </row>
    <row r="67" spans="1:11">
      <c r="A67" s="2">
        <v>18</v>
      </c>
      <c r="B67" s="2">
        <v>12</v>
      </c>
      <c r="C67" s="2">
        <v>13</v>
      </c>
      <c r="E67" s="2">
        <v>18</v>
      </c>
      <c r="F67" s="2">
        <v>12</v>
      </c>
      <c r="G67" s="2">
        <v>13</v>
      </c>
      <c r="H67" s="2">
        <f t="shared" si="0"/>
        <v>28</v>
      </c>
      <c r="I67" s="2">
        <f t="shared" si="0"/>
        <v>40.5</v>
      </c>
      <c r="J67" s="63">
        <v>18</v>
      </c>
      <c r="K67" s="63">
        <v>22</v>
      </c>
    </row>
    <row r="68" spans="1:11">
      <c r="A68" s="2">
        <v>19</v>
      </c>
      <c r="B68" s="2">
        <v>12</v>
      </c>
      <c r="C68" s="2">
        <v>12</v>
      </c>
      <c r="E68" s="2">
        <v>19</v>
      </c>
      <c r="F68" s="2">
        <v>12</v>
      </c>
      <c r="G68" s="2">
        <v>12</v>
      </c>
      <c r="H68" s="2">
        <f t="shared" si="0"/>
        <v>28</v>
      </c>
      <c r="I68" s="2">
        <f t="shared" si="0"/>
        <v>28</v>
      </c>
      <c r="J68" s="63">
        <v>18</v>
      </c>
      <c r="K68" s="63">
        <v>22</v>
      </c>
    </row>
    <row r="69" spans="1:11">
      <c r="A69" s="2">
        <v>20</v>
      </c>
      <c r="B69" s="2">
        <v>11</v>
      </c>
      <c r="C69" s="2">
        <v>12</v>
      </c>
      <c r="E69" s="2">
        <v>20</v>
      </c>
      <c r="F69" s="2">
        <v>11</v>
      </c>
      <c r="G69" s="2">
        <v>12</v>
      </c>
      <c r="H69" s="2">
        <f t="shared" si="0"/>
        <v>16.5</v>
      </c>
      <c r="I69" s="2">
        <f t="shared" si="0"/>
        <v>28</v>
      </c>
      <c r="J69" s="63">
        <v>26</v>
      </c>
      <c r="K69" s="63">
        <v>27</v>
      </c>
    </row>
    <row r="70" spans="1:11">
      <c r="A70" s="2">
        <v>21</v>
      </c>
      <c r="B70" s="2">
        <v>11</v>
      </c>
      <c r="C70" s="2">
        <v>12</v>
      </c>
      <c r="E70" s="2">
        <v>21</v>
      </c>
      <c r="F70" s="2">
        <v>11</v>
      </c>
      <c r="G70" s="2">
        <v>12</v>
      </c>
      <c r="H70" s="2">
        <f t="shared" si="0"/>
        <v>16.5</v>
      </c>
      <c r="I70" s="2">
        <f t="shared" si="0"/>
        <v>28</v>
      </c>
      <c r="J70" s="63">
        <v>26</v>
      </c>
      <c r="K70" s="63">
        <v>27</v>
      </c>
    </row>
    <row r="71" spans="1:11">
      <c r="A71" s="2">
        <v>22</v>
      </c>
      <c r="B71" s="2">
        <v>11</v>
      </c>
      <c r="C71" s="2">
        <v>12</v>
      </c>
      <c r="E71" s="2">
        <v>22</v>
      </c>
      <c r="F71" s="2">
        <v>11</v>
      </c>
      <c r="G71" s="2">
        <v>12</v>
      </c>
      <c r="H71" s="2">
        <f t="shared" si="0"/>
        <v>16.5</v>
      </c>
      <c r="I71" s="2">
        <f t="shared" si="0"/>
        <v>28</v>
      </c>
      <c r="J71" s="63">
        <v>26</v>
      </c>
      <c r="K71" s="63">
        <v>27</v>
      </c>
    </row>
    <row r="72" spans="1:11">
      <c r="A72" s="2">
        <v>23</v>
      </c>
      <c r="B72" s="2">
        <v>11</v>
      </c>
      <c r="C72" s="2">
        <v>12</v>
      </c>
      <c r="E72" s="2">
        <v>23</v>
      </c>
      <c r="F72" s="2">
        <v>11</v>
      </c>
      <c r="G72" s="2">
        <v>12</v>
      </c>
      <c r="H72" s="2">
        <f t="shared" si="0"/>
        <v>16.5</v>
      </c>
      <c r="I72" s="2">
        <f t="shared" si="0"/>
        <v>28</v>
      </c>
      <c r="J72" s="63">
        <v>26</v>
      </c>
      <c r="K72" s="63">
        <v>27</v>
      </c>
    </row>
    <row r="73" spans="1:11">
      <c r="A73" s="2">
        <v>24</v>
      </c>
      <c r="B73" s="2">
        <v>11</v>
      </c>
      <c r="C73" s="2">
        <v>12</v>
      </c>
      <c r="E73" s="2">
        <v>24</v>
      </c>
      <c r="F73" s="2">
        <v>11</v>
      </c>
      <c r="G73" s="2">
        <v>12</v>
      </c>
      <c r="H73" s="2">
        <f t="shared" si="0"/>
        <v>16.5</v>
      </c>
      <c r="I73" s="2">
        <f t="shared" si="0"/>
        <v>28</v>
      </c>
      <c r="J73" s="63">
        <v>26</v>
      </c>
      <c r="K73" s="63">
        <v>27</v>
      </c>
    </row>
    <row r="74" spans="1:11">
      <c r="A74" s="2">
        <v>25</v>
      </c>
      <c r="B74" s="2">
        <v>11</v>
      </c>
      <c r="C74" s="2">
        <v>12</v>
      </c>
      <c r="E74" s="2">
        <v>25</v>
      </c>
      <c r="F74" s="2">
        <v>11</v>
      </c>
      <c r="G74" s="2">
        <v>12</v>
      </c>
      <c r="H74" s="2">
        <f t="shared" si="0"/>
        <v>16.5</v>
      </c>
      <c r="I74" s="2">
        <f t="shared" si="0"/>
        <v>28</v>
      </c>
      <c r="J74" s="63">
        <v>26</v>
      </c>
      <c r="K74" s="63">
        <v>27</v>
      </c>
    </row>
    <row r="75" spans="1:11">
      <c r="A75" s="2">
        <v>26</v>
      </c>
      <c r="B75" s="2">
        <v>11</v>
      </c>
      <c r="C75" s="2">
        <v>12</v>
      </c>
      <c r="E75" s="2">
        <v>26</v>
      </c>
      <c r="F75" s="2">
        <v>11</v>
      </c>
      <c r="G75" s="2">
        <v>12</v>
      </c>
      <c r="H75" s="2">
        <f t="shared" si="0"/>
        <v>16.5</v>
      </c>
      <c r="I75" s="2">
        <f t="shared" si="0"/>
        <v>28</v>
      </c>
      <c r="J75" s="63">
        <v>26</v>
      </c>
      <c r="K75" s="63">
        <v>27</v>
      </c>
    </row>
    <row r="76" spans="1:11">
      <c r="A76" s="2">
        <v>27</v>
      </c>
      <c r="B76" s="2">
        <v>11</v>
      </c>
      <c r="C76" s="2">
        <v>11</v>
      </c>
      <c r="E76" s="2">
        <v>27</v>
      </c>
      <c r="F76" s="2">
        <v>11</v>
      </c>
      <c r="G76" s="2">
        <v>11</v>
      </c>
      <c r="H76" s="2">
        <f t="shared" si="0"/>
        <v>16.5</v>
      </c>
      <c r="I76" s="2">
        <f t="shared" si="0"/>
        <v>16.5</v>
      </c>
      <c r="J76" s="63">
        <v>26</v>
      </c>
      <c r="K76" s="63">
        <v>27</v>
      </c>
    </row>
    <row r="77" spans="1:11">
      <c r="A77" s="2">
        <v>28</v>
      </c>
      <c r="B77" s="2">
        <v>10</v>
      </c>
      <c r="C77" s="2">
        <v>11</v>
      </c>
      <c r="E77" s="2">
        <v>28</v>
      </c>
      <c r="F77" s="2">
        <v>10</v>
      </c>
      <c r="G77" s="2">
        <v>11</v>
      </c>
      <c r="H77" s="2">
        <f t="shared" si="0"/>
        <v>8.5</v>
      </c>
      <c r="I77" s="2">
        <f t="shared" si="0"/>
        <v>16.5</v>
      </c>
      <c r="J77" s="63">
        <v>28</v>
      </c>
      <c r="K77" s="63">
        <v>29.5</v>
      </c>
    </row>
    <row r="78" spans="1:11">
      <c r="A78" s="2">
        <v>29</v>
      </c>
      <c r="B78" s="2">
        <v>10</v>
      </c>
      <c r="C78" s="2">
        <v>10</v>
      </c>
      <c r="E78" s="2">
        <v>29</v>
      </c>
      <c r="F78" s="2">
        <v>10</v>
      </c>
      <c r="G78" s="2">
        <v>10</v>
      </c>
      <c r="H78" s="2">
        <f t="shared" si="0"/>
        <v>8.5</v>
      </c>
      <c r="I78" s="2">
        <f t="shared" si="0"/>
        <v>8.5</v>
      </c>
      <c r="J78" s="63">
        <v>28</v>
      </c>
      <c r="K78" s="63">
        <v>29.5</v>
      </c>
    </row>
    <row r="79" spans="1:11">
      <c r="A79" s="2">
        <v>30</v>
      </c>
      <c r="B79" s="2">
        <v>10</v>
      </c>
      <c r="C79" s="2">
        <v>10</v>
      </c>
      <c r="E79" s="2">
        <v>30</v>
      </c>
      <c r="F79" s="2">
        <v>10</v>
      </c>
      <c r="G79" s="2">
        <v>10</v>
      </c>
      <c r="H79" s="2">
        <f t="shared" si="0"/>
        <v>8.5</v>
      </c>
      <c r="I79" s="2">
        <f t="shared" si="0"/>
        <v>8.5</v>
      </c>
      <c r="J79" s="63">
        <v>28</v>
      </c>
      <c r="K79" s="63">
        <v>29.5</v>
      </c>
    </row>
    <row r="80" spans="1:11">
      <c r="A80" s="2">
        <v>31</v>
      </c>
      <c r="B80" s="2"/>
      <c r="C80" s="2">
        <v>10</v>
      </c>
      <c r="E80" s="2">
        <v>31</v>
      </c>
      <c r="F80" s="2"/>
      <c r="G80" s="2">
        <v>10</v>
      </c>
      <c r="H80" s="2"/>
      <c r="I80" s="2">
        <f t="shared" si="0"/>
        <v>8.5</v>
      </c>
      <c r="J80" s="2"/>
      <c r="K80" s="2"/>
    </row>
    <row r="81" spans="1:13">
      <c r="A81" s="2">
        <v>32</v>
      </c>
      <c r="B81" s="2"/>
      <c r="C81" s="2">
        <v>9</v>
      </c>
      <c r="E81" s="2">
        <v>32</v>
      </c>
      <c r="F81" s="2"/>
      <c r="G81" s="2">
        <v>9</v>
      </c>
      <c r="H81" s="2"/>
      <c r="I81" s="2">
        <f t="shared" ref="I81:I85" si="1">_xlfn.RANK.AVG(G81,$F$50:$G$85,1)</f>
        <v>5</v>
      </c>
      <c r="J81" s="2"/>
      <c r="K81" s="2"/>
    </row>
    <row r="82" spans="1:13">
      <c r="A82" s="2">
        <v>33</v>
      </c>
      <c r="B82" s="2"/>
      <c r="C82" s="2">
        <v>8</v>
      </c>
      <c r="E82" s="2">
        <v>33</v>
      </c>
      <c r="F82" s="2"/>
      <c r="G82" s="2">
        <v>8</v>
      </c>
      <c r="H82" s="2"/>
      <c r="I82" s="2">
        <f t="shared" si="1"/>
        <v>4</v>
      </c>
      <c r="J82" s="2"/>
      <c r="K82" s="2"/>
    </row>
    <row r="83" spans="1:13">
      <c r="A83" s="2">
        <v>34</v>
      </c>
      <c r="B83" s="2"/>
      <c r="C83" s="2">
        <v>7</v>
      </c>
      <c r="E83" s="2">
        <v>34</v>
      </c>
      <c r="F83" s="2"/>
      <c r="G83" s="2">
        <v>7</v>
      </c>
      <c r="H83" s="2"/>
      <c r="I83" s="2">
        <f t="shared" si="1"/>
        <v>2.5</v>
      </c>
      <c r="J83" s="2"/>
      <c r="K83" s="2"/>
    </row>
    <row r="84" spans="1:13">
      <c r="A84" s="2">
        <v>35</v>
      </c>
      <c r="B84" s="2"/>
      <c r="C84" s="2">
        <v>7</v>
      </c>
      <c r="E84" s="2">
        <v>35</v>
      </c>
      <c r="F84" s="2"/>
      <c r="G84" s="2">
        <v>7</v>
      </c>
      <c r="H84" s="2"/>
      <c r="I84" s="2">
        <f t="shared" si="1"/>
        <v>2.5</v>
      </c>
      <c r="J84" s="2"/>
      <c r="K84" s="2"/>
    </row>
    <row r="85" spans="1:13">
      <c r="A85" s="2">
        <v>36</v>
      </c>
      <c r="B85" s="2"/>
      <c r="C85" s="2">
        <v>5</v>
      </c>
      <c r="E85" s="2">
        <v>36</v>
      </c>
      <c r="F85" s="2"/>
      <c r="G85" s="2">
        <v>5</v>
      </c>
      <c r="H85" s="2"/>
      <c r="I85" s="2">
        <f t="shared" si="1"/>
        <v>1</v>
      </c>
      <c r="J85" s="2"/>
      <c r="K85" s="2"/>
    </row>
    <row r="86" spans="1:13">
      <c r="A86" s="67" t="s">
        <v>171</v>
      </c>
      <c r="B86" s="67"/>
      <c r="C86" s="58"/>
      <c r="H86" s="1">
        <f>SUM(H50:H85)</f>
        <v>993.5</v>
      </c>
      <c r="I86" s="1">
        <f t="shared" ref="I86:J86" si="2">SUM(I50:I85)</f>
        <v>1217.5</v>
      </c>
      <c r="J86" s="1">
        <f t="shared" si="2"/>
        <v>479</v>
      </c>
      <c r="K86" s="1">
        <f>SUM(K50:K85)</f>
        <v>541</v>
      </c>
    </row>
    <row r="87" spans="1:13">
      <c r="A87" s="67" t="s">
        <v>183</v>
      </c>
      <c r="B87" s="67"/>
      <c r="C87" s="67"/>
      <c r="H87" s="59" t="s">
        <v>179</v>
      </c>
      <c r="I87" s="59" t="s">
        <v>180</v>
      </c>
      <c r="J87" s="59" t="s">
        <v>181</v>
      </c>
      <c r="K87" s="69" t="s">
        <v>182</v>
      </c>
    </row>
    <row r="88" spans="1:13" ht="16.5">
      <c r="A88" s="58" t="s">
        <v>177</v>
      </c>
    </row>
    <row r="89" spans="1:13">
      <c r="A89" s="1" t="s">
        <v>172</v>
      </c>
    </row>
    <row r="90" spans="1:13">
      <c r="A90" s="65" t="s">
        <v>173</v>
      </c>
      <c r="B90" s="65">
        <v>15</v>
      </c>
      <c r="C90" s="65">
        <v>14</v>
      </c>
      <c r="D90" s="65">
        <v>13</v>
      </c>
      <c r="E90" s="65">
        <v>12</v>
      </c>
      <c r="F90" s="65">
        <v>11</v>
      </c>
      <c r="G90" s="65">
        <v>10</v>
      </c>
      <c r="H90" s="65">
        <v>9</v>
      </c>
      <c r="I90" s="65">
        <v>8</v>
      </c>
      <c r="J90" s="65">
        <v>7</v>
      </c>
      <c r="K90" s="65">
        <v>6</v>
      </c>
      <c r="L90" s="65">
        <v>5</v>
      </c>
      <c r="M90" s="66" t="s">
        <v>176</v>
      </c>
    </row>
    <row r="91" spans="1:13">
      <c r="A91" s="65" t="s">
        <v>174</v>
      </c>
      <c r="B91" s="2">
        <f>COUNTIF($F$50:$G$85,B90)</f>
        <v>10</v>
      </c>
      <c r="C91" s="2">
        <f t="shared" ref="C91:L91" si="3">COUNTIF($F$50:$G$85,C90)</f>
        <v>10</v>
      </c>
      <c r="D91" s="2">
        <f t="shared" si="3"/>
        <v>12</v>
      </c>
      <c r="E91" s="2">
        <f t="shared" si="3"/>
        <v>13</v>
      </c>
      <c r="F91" s="2">
        <f t="shared" si="3"/>
        <v>10</v>
      </c>
      <c r="G91" s="2">
        <f t="shared" si="3"/>
        <v>6</v>
      </c>
      <c r="H91" s="64">
        <f t="shared" si="3"/>
        <v>1</v>
      </c>
      <c r="I91" s="64">
        <f t="shared" si="3"/>
        <v>1</v>
      </c>
      <c r="J91" s="2">
        <f t="shared" si="3"/>
        <v>2</v>
      </c>
      <c r="K91" s="64">
        <f t="shared" si="3"/>
        <v>0</v>
      </c>
      <c r="L91" s="64">
        <f t="shared" si="3"/>
        <v>1</v>
      </c>
      <c r="M91" s="2"/>
    </row>
    <row r="92" spans="1:13" ht="15.75">
      <c r="A92" s="65" t="s">
        <v>175</v>
      </c>
      <c r="B92" s="2">
        <f>B91^3-B91</f>
        <v>990</v>
      </c>
      <c r="C92" s="2">
        <f t="shared" ref="C92:L92" si="4">C91^3-C91</f>
        <v>990</v>
      </c>
      <c r="D92" s="2">
        <f t="shared" si="4"/>
        <v>1716</v>
      </c>
      <c r="E92" s="2">
        <f t="shared" si="4"/>
        <v>2184</v>
      </c>
      <c r="F92" s="2">
        <f t="shared" si="4"/>
        <v>990</v>
      </c>
      <c r="G92" s="2">
        <f t="shared" si="4"/>
        <v>210</v>
      </c>
      <c r="H92" s="64">
        <f t="shared" si="4"/>
        <v>0</v>
      </c>
      <c r="I92" s="64">
        <f t="shared" si="4"/>
        <v>0</v>
      </c>
      <c r="J92" s="2">
        <f t="shared" si="4"/>
        <v>6</v>
      </c>
      <c r="K92" s="64">
        <f t="shared" si="4"/>
        <v>0</v>
      </c>
      <c r="L92" s="64">
        <f t="shared" si="4"/>
        <v>0</v>
      </c>
      <c r="M92" s="2">
        <f>SUM(B92:L92)</f>
        <v>7086</v>
      </c>
    </row>
    <row r="93" spans="1:13" ht="16.5">
      <c r="A93" s="416" t="s">
        <v>177</v>
      </c>
    </row>
    <row r="94" spans="1:13" ht="16.5">
      <c r="A94" s="416" t="s">
        <v>178</v>
      </c>
    </row>
    <row r="95" spans="1:13">
      <c r="A95" s="416" t="s">
        <v>572</v>
      </c>
    </row>
    <row r="96" spans="1:13" ht="16.5">
      <c r="A96" s="416" t="s">
        <v>184</v>
      </c>
    </row>
  </sheetData>
  <mergeCells count="1">
    <mergeCell ref="C41:J41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/>
  </sheetViews>
  <sheetFormatPr defaultRowHeight="13.5"/>
  <cols>
    <col min="1" max="6" width="9" style="1"/>
    <col min="7" max="7" width="9" style="1" customWidth="1"/>
    <col min="8" max="16384" width="9" style="1"/>
  </cols>
  <sheetData>
    <row r="1" spans="1:10" s="60" customFormat="1">
      <c r="A1" s="60" t="s">
        <v>39</v>
      </c>
    </row>
    <row r="3" spans="1:10">
      <c r="A3" s="11" t="s">
        <v>185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40</v>
      </c>
      <c r="H3" s="11">
        <v>170</v>
      </c>
      <c r="I3" s="11" t="s">
        <v>41</v>
      </c>
    </row>
    <row r="4" spans="1:10">
      <c r="A4" s="11" t="s">
        <v>42</v>
      </c>
      <c r="B4" s="12">
        <v>61</v>
      </c>
      <c r="C4" s="12">
        <v>62</v>
      </c>
      <c r="D4" s="12">
        <v>56</v>
      </c>
      <c r="E4" s="12">
        <v>63</v>
      </c>
      <c r="F4" s="12">
        <v>60</v>
      </c>
      <c r="G4" s="12" t="s">
        <v>40</v>
      </c>
      <c r="H4" s="12">
        <v>53</v>
      </c>
      <c r="I4" s="12"/>
    </row>
    <row r="5" spans="1:10">
      <c r="A5" s="11" t="s">
        <v>43</v>
      </c>
      <c r="B5" s="12">
        <v>59</v>
      </c>
      <c r="C5" s="12">
        <v>61</v>
      </c>
      <c r="D5" s="12">
        <v>55</v>
      </c>
      <c r="E5" s="12">
        <v>65</v>
      </c>
      <c r="F5" s="12">
        <v>57</v>
      </c>
      <c r="G5" s="12" t="s">
        <v>40</v>
      </c>
      <c r="H5" s="12">
        <v>54</v>
      </c>
      <c r="I5" s="12"/>
    </row>
    <row r="6" spans="1:10">
      <c r="A6" s="11" t="s">
        <v>44</v>
      </c>
      <c r="B6" s="12">
        <v>-2</v>
      </c>
      <c r="C6" s="12">
        <v>-1</v>
      </c>
      <c r="D6" s="12">
        <v>-1</v>
      </c>
      <c r="E6" s="12">
        <v>2</v>
      </c>
      <c r="F6" s="12">
        <v>-3</v>
      </c>
      <c r="G6" s="12" t="s">
        <v>40</v>
      </c>
      <c r="H6" s="12">
        <v>1</v>
      </c>
      <c r="I6" s="12">
        <v>-558.5</v>
      </c>
    </row>
    <row r="7" spans="1:10">
      <c r="A7" s="11" t="s">
        <v>45</v>
      </c>
      <c r="B7" s="12">
        <v>4</v>
      </c>
      <c r="C7" s="12">
        <v>1</v>
      </c>
      <c r="D7" s="12">
        <v>1</v>
      </c>
      <c r="E7" s="12">
        <v>4</v>
      </c>
      <c r="F7" s="12">
        <v>9</v>
      </c>
      <c r="G7" s="12" t="s">
        <v>40</v>
      </c>
      <c r="H7" s="12">
        <v>1</v>
      </c>
      <c r="I7" s="12">
        <v>4840.3</v>
      </c>
    </row>
    <row r="8" spans="1:10">
      <c r="A8" s="59" t="s">
        <v>720</v>
      </c>
      <c r="D8" s="59"/>
    </row>
    <row r="9" spans="1:10">
      <c r="A9" s="59" t="s">
        <v>722</v>
      </c>
      <c r="D9" s="59"/>
    </row>
    <row r="10" spans="1:10" ht="16.5">
      <c r="A10" s="59" t="s">
        <v>721</v>
      </c>
      <c r="C10" s="59"/>
      <c r="D10" s="59" t="s">
        <v>723</v>
      </c>
      <c r="G10" s="69"/>
    </row>
    <row r="11" spans="1:10" s="18" customFormat="1">
      <c r="A11" s="72"/>
      <c r="C11" s="73"/>
    </row>
    <row r="12" spans="1:10" s="60" customFormat="1">
      <c r="A12" s="60" t="s">
        <v>46</v>
      </c>
    </row>
    <row r="14" spans="1:10">
      <c r="A14" s="546" t="s">
        <v>47</v>
      </c>
      <c r="B14" s="547" t="s">
        <v>48</v>
      </c>
      <c r="C14" s="547"/>
      <c r="G14" s="380"/>
      <c r="H14" s="380"/>
      <c r="I14" s="380"/>
      <c r="J14" s="58"/>
    </row>
    <row r="15" spans="1:10" ht="16.5">
      <c r="A15" s="546"/>
      <c r="B15" s="13" t="s">
        <v>49</v>
      </c>
      <c r="C15" s="13" t="s">
        <v>50</v>
      </c>
      <c r="D15" s="12" t="s">
        <v>186</v>
      </c>
      <c r="E15" s="12" t="s">
        <v>187</v>
      </c>
      <c r="G15" s="380"/>
      <c r="H15" s="380"/>
      <c r="I15" s="380"/>
      <c r="J15" s="58"/>
    </row>
    <row r="16" spans="1:10">
      <c r="A16" s="11">
        <v>1</v>
      </c>
      <c r="B16" s="12">
        <v>2185</v>
      </c>
      <c r="C16" s="6">
        <v>2074</v>
      </c>
      <c r="D16" s="2">
        <f>B16-C16</f>
        <v>111</v>
      </c>
      <c r="E16" s="2">
        <f>D16^2</f>
        <v>12321</v>
      </c>
      <c r="G16" s="204"/>
      <c r="H16" s="204"/>
      <c r="I16" s="204"/>
      <c r="J16" s="58"/>
    </row>
    <row r="17" spans="1:10">
      <c r="A17" s="11">
        <v>2</v>
      </c>
      <c r="B17" s="12">
        <v>2215</v>
      </c>
      <c r="C17" s="6">
        <v>1832</v>
      </c>
      <c r="D17" s="2">
        <f t="shared" ref="D17:D38" si="0">B17-C17</f>
        <v>383</v>
      </c>
      <c r="E17" s="2">
        <f t="shared" ref="E17:E38" si="1">D17^2</f>
        <v>146689</v>
      </c>
      <c r="G17" s="74"/>
      <c r="H17" s="74"/>
      <c r="I17" s="74"/>
      <c r="J17" s="58"/>
    </row>
    <row r="18" spans="1:10">
      <c r="A18" s="11">
        <v>3</v>
      </c>
      <c r="B18" s="12">
        <v>1540</v>
      </c>
      <c r="C18" s="6">
        <v>1843</v>
      </c>
      <c r="D18" s="2">
        <f t="shared" si="0"/>
        <v>-303</v>
      </c>
      <c r="E18" s="2">
        <f t="shared" si="1"/>
        <v>91809</v>
      </c>
      <c r="G18" s="74"/>
      <c r="H18" s="74"/>
      <c r="I18" s="74"/>
      <c r="J18" s="58"/>
    </row>
    <row r="19" spans="1:10">
      <c r="A19" s="11">
        <v>4</v>
      </c>
      <c r="B19" s="12">
        <v>1012</v>
      </c>
      <c r="C19" s="6">
        <v>1606</v>
      </c>
      <c r="D19" s="2">
        <f t="shared" si="0"/>
        <v>-594</v>
      </c>
      <c r="E19" s="2">
        <f t="shared" si="1"/>
        <v>352836</v>
      </c>
      <c r="G19" s="74"/>
      <c r="H19" s="74"/>
      <c r="I19" s="74"/>
      <c r="J19" s="58"/>
    </row>
    <row r="20" spans="1:10">
      <c r="A20" s="11">
        <v>5</v>
      </c>
      <c r="B20" s="12">
        <v>1840</v>
      </c>
      <c r="C20" s="6">
        <v>1747</v>
      </c>
      <c r="D20" s="2">
        <f t="shared" si="0"/>
        <v>93</v>
      </c>
      <c r="E20" s="2">
        <f t="shared" si="1"/>
        <v>8649</v>
      </c>
      <c r="G20" s="74"/>
      <c r="H20" s="74"/>
      <c r="I20" s="74"/>
      <c r="J20" s="58"/>
    </row>
    <row r="21" spans="1:10">
      <c r="A21" s="11">
        <v>6</v>
      </c>
      <c r="B21" s="12">
        <v>2240</v>
      </c>
      <c r="C21" s="6">
        <v>1727</v>
      </c>
      <c r="D21" s="2">
        <f t="shared" si="0"/>
        <v>513</v>
      </c>
      <c r="E21" s="2">
        <f t="shared" si="1"/>
        <v>263169</v>
      </c>
      <c r="G21" s="74"/>
      <c r="H21" s="74"/>
      <c r="I21" s="74"/>
      <c r="J21" s="58"/>
    </row>
    <row r="22" spans="1:10">
      <c r="A22" s="11">
        <v>7</v>
      </c>
      <c r="B22" s="12">
        <v>2019</v>
      </c>
      <c r="C22" s="6">
        <v>1650</v>
      </c>
      <c r="D22" s="2">
        <f t="shared" si="0"/>
        <v>369</v>
      </c>
      <c r="E22" s="2">
        <f t="shared" si="1"/>
        <v>136161</v>
      </c>
      <c r="G22" s="74"/>
      <c r="H22" s="74"/>
      <c r="I22" s="74"/>
      <c r="J22" s="58"/>
    </row>
    <row r="23" spans="1:10">
      <c r="A23" s="11">
        <v>8</v>
      </c>
      <c r="B23" s="12">
        <v>1187</v>
      </c>
      <c r="C23" s="6">
        <v>1425</v>
      </c>
      <c r="D23" s="2">
        <f t="shared" si="0"/>
        <v>-238</v>
      </c>
      <c r="E23" s="2">
        <f t="shared" si="1"/>
        <v>56644</v>
      </c>
      <c r="G23" s="74"/>
      <c r="H23" s="74"/>
      <c r="I23" s="74"/>
      <c r="J23" s="58"/>
    </row>
    <row r="24" spans="1:10">
      <c r="A24" s="11">
        <v>9</v>
      </c>
      <c r="B24" s="12">
        <v>1688</v>
      </c>
      <c r="C24" s="6">
        <v>1739</v>
      </c>
      <c r="D24" s="2">
        <f t="shared" si="0"/>
        <v>-51</v>
      </c>
      <c r="E24" s="2">
        <f t="shared" si="1"/>
        <v>2601</v>
      </c>
      <c r="G24" s="74"/>
      <c r="H24" s="74"/>
      <c r="I24" s="74"/>
      <c r="J24" s="58"/>
    </row>
    <row r="25" spans="1:10">
      <c r="A25" s="11">
        <v>10</v>
      </c>
      <c r="B25" s="12">
        <v>1503</v>
      </c>
      <c r="C25" s="6">
        <v>1226</v>
      </c>
      <c r="D25" s="2">
        <f t="shared" si="0"/>
        <v>277</v>
      </c>
      <c r="E25" s="2">
        <f t="shared" si="1"/>
        <v>76729</v>
      </c>
      <c r="G25" s="74"/>
      <c r="H25" s="74"/>
      <c r="I25" s="74"/>
      <c r="J25" s="58"/>
    </row>
    <row r="26" spans="1:10">
      <c r="A26" s="11">
        <v>11</v>
      </c>
      <c r="B26" s="12">
        <v>2184</v>
      </c>
      <c r="C26" s="6">
        <v>1768</v>
      </c>
      <c r="D26" s="2">
        <f t="shared" si="0"/>
        <v>416</v>
      </c>
      <c r="E26" s="2">
        <f t="shared" si="1"/>
        <v>173056</v>
      </c>
      <c r="G26" s="74"/>
      <c r="H26" s="74"/>
      <c r="I26" s="74"/>
      <c r="J26" s="58"/>
    </row>
    <row r="27" spans="1:10">
      <c r="A27" s="11">
        <v>12</v>
      </c>
      <c r="B27" s="12">
        <v>1870</v>
      </c>
      <c r="C27" s="6">
        <v>1245</v>
      </c>
      <c r="D27" s="2">
        <f t="shared" si="0"/>
        <v>625</v>
      </c>
      <c r="E27" s="2">
        <f t="shared" si="1"/>
        <v>390625</v>
      </c>
      <c r="G27" s="74"/>
      <c r="H27" s="74"/>
      <c r="I27" s="74"/>
      <c r="J27" s="58"/>
    </row>
    <row r="28" spans="1:10">
      <c r="A28" s="11">
        <v>13</v>
      </c>
      <c r="B28" s="12">
        <v>1507</v>
      </c>
      <c r="C28" s="6">
        <v>1400</v>
      </c>
      <c r="D28" s="2">
        <f t="shared" si="0"/>
        <v>107</v>
      </c>
      <c r="E28" s="2">
        <f t="shared" si="1"/>
        <v>11449</v>
      </c>
    </row>
    <row r="29" spans="1:10">
      <c r="A29" s="11">
        <v>14</v>
      </c>
      <c r="B29" s="12">
        <v>1787</v>
      </c>
      <c r="C29" s="6">
        <v>1585</v>
      </c>
      <c r="D29" s="2">
        <f t="shared" si="0"/>
        <v>202</v>
      </c>
      <c r="E29" s="2">
        <f t="shared" si="1"/>
        <v>40804</v>
      </c>
    </row>
    <row r="30" spans="1:10">
      <c r="A30" s="11">
        <v>15</v>
      </c>
      <c r="B30" s="12">
        <v>1474</v>
      </c>
      <c r="C30" s="6">
        <v>1498</v>
      </c>
      <c r="D30" s="2">
        <f t="shared" si="0"/>
        <v>-24</v>
      </c>
      <c r="E30" s="2">
        <f t="shared" si="1"/>
        <v>576</v>
      </c>
    </row>
    <row r="31" spans="1:10">
      <c r="A31" s="11">
        <v>16</v>
      </c>
      <c r="B31" s="12">
        <v>1332</v>
      </c>
      <c r="C31" s="6">
        <v>1349</v>
      </c>
      <c r="D31" s="2">
        <f>B31-C31</f>
        <v>-17</v>
      </c>
      <c r="E31" s="2">
        <f t="shared" si="1"/>
        <v>289</v>
      </c>
    </row>
    <row r="32" spans="1:10">
      <c r="A32" s="11">
        <v>17</v>
      </c>
      <c r="B32" s="12">
        <v>1540</v>
      </c>
      <c r="C32" s="6">
        <v>1684</v>
      </c>
      <c r="D32" s="2">
        <f t="shared" si="0"/>
        <v>-144</v>
      </c>
      <c r="E32" s="2">
        <f t="shared" si="1"/>
        <v>20736</v>
      </c>
    </row>
    <row r="33" spans="1:11">
      <c r="A33" s="11">
        <v>18</v>
      </c>
      <c r="B33" s="12">
        <v>1970</v>
      </c>
      <c r="C33" s="6">
        <v>2069</v>
      </c>
      <c r="D33" s="2">
        <f t="shared" si="0"/>
        <v>-99</v>
      </c>
      <c r="E33" s="2">
        <f t="shared" si="1"/>
        <v>9801</v>
      </c>
    </row>
    <row r="34" spans="1:11">
      <c r="A34" s="11">
        <v>19</v>
      </c>
      <c r="B34" s="12">
        <v>1230</v>
      </c>
      <c r="C34" s="6">
        <v>1166</v>
      </c>
      <c r="D34" s="2">
        <f t="shared" si="0"/>
        <v>64</v>
      </c>
      <c r="E34" s="2">
        <f t="shared" si="1"/>
        <v>4096</v>
      </c>
    </row>
    <row r="35" spans="1:11">
      <c r="A35" s="11">
        <v>20</v>
      </c>
      <c r="B35" s="12">
        <v>1907</v>
      </c>
      <c r="C35" s="6">
        <v>1503</v>
      </c>
      <c r="D35" s="2">
        <f t="shared" si="0"/>
        <v>404</v>
      </c>
      <c r="E35" s="2">
        <f t="shared" si="1"/>
        <v>163216</v>
      </c>
    </row>
    <row r="36" spans="1:11">
      <c r="A36" s="11">
        <v>21</v>
      </c>
      <c r="B36" s="12">
        <v>1667</v>
      </c>
      <c r="C36" s="6">
        <v>1558</v>
      </c>
      <c r="D36" s="2">
        <f t="shared" si="0"/>
        <v>109</v>
      </c>
      <c r="E36" s="2">
        <f t="shared" si="1"/>
        <v>11881</v>
      </c>
    </row>
    <row r="37" spans="1:11">
      <c r="A37" s="11">
        <v>22</v>
      </c>
      <c r="B37" s="12">
        <v>1527</v>
      </c>
      <c r="C37" s="6">
        <v>1696</v>
      </c>
      <c r="D37" s="2">
        <f t="shared" si="0"/>
        <v>-169</v>
      </c>
      <c r="E37" s="2">
        <f t="shared" si="1"/>
        <v>28561</v>
      </c>
    </row>
    <row r="38" spans="1:11">
      <c r="A38" s="11">
        <v>23</v>
      </c>
      <c r="B38" s="12">
        <v>1746</v>
      </c>
      <c r="C38" s="6">
        <v>1534</v>
      </c>
      <c r="D38" s="2">
        <f t="shared" si="0"/>
        <v>212</v>
      </c>
      <c r="E38" s="2">
        <f t="shared" si="1"/>
        <v>44944</v>
      </c>
    </row>
    <row r="39" spans="1:11">
      <c r="A39" s="11" t="s">
        <v>188</v>
      </c>
      <c r="B39" s="12"/>
      <c r="C39" s="6"/>
      <c r="D39" s="2">
        <f>SUM(D16:D38)</f>
        <v>2246</v>
      </c>
      <c r="E39" s="2">
        <f>SUM(E16:E38)</f>
        <v>2047642</v>
      </c>
    </row>
    <row r="40" spans="1:11">
      <c r="C40" s="59" t="s">
        <v>720</v>
      </c>
      <c r="D40" s="1">
        <f>AVERAGE(D16:D38)</f>
        <v>97.652173913043484</v>
      </c>
    </row>
    <row r="41" spans="1:11">
      <c r="C41" s="59" t="s">
        <v>722</v>
      </c>
      <c r="D41" s="58">
        <f>STDEV(D16:D38)</f>
        <v>288.27978970810665</v>
      </c>
      <c r="E41" s="1">
        <f>SQRT((E39-A38*D40^2)/(A38-1))</f>
        <v>288.27978970810665</v>
      </c>
    </row>
    <row r="42" spans="1:11" ht="16.5">
      <c r="A42" s="59"/>
      <c r="C42" s="59" t="s">
        <v>724</v>
      </c>
      <c r="D42" s="1">
        <f>D40/(D41/SQRT(A38))</f>
        <v>1.6245445941471779</v>
      </c>
      <c r="E42" s="59" t="s">
        <v>189</v>
      </c>
      <c r="F42" s="59" t="s">
        <v>715</v>
      </c>
      <c r="G42" s="1">
        <f>TINV(0.05,22)</f>
        <v>2.0738730679040258</v>
      </c>
      <c r="H42" s="69" t="s">
        <v>191</v>
      </c>
    </row>
    <row r="43" spans="1:11">
      <c r="A43" s="59"/>
      <c r="C43" s="59" t="s">
        <v>725</v>
      </c>
      <c r="D43" s="1">
        <f>TDIST(D42,22,2)</f>
        <v>0.11850170201080516</v>
      </c>
      <c r="E43" s="59">
        <f>_xlfn.T.DIST.2T(D42,22)</f>
        <v>0.11850170201080516</v>
      </c>
      <c r="F43" s="59">
        <f>2*_xlfn.T.DIST.RT(D42,22)</f>
        <v>0.11850170201080516</v>
      </c>
    </row>
    <row r="44" spans="1:11">
      <c r="A44" s="59"/>
      <c r="C44" s="59"/>
      <c r="E44" s="59"/>
      <c r="F44" s="59"/>
    </row>
    <row r="45" spans="1:11" s="60" customFormat="1">
      <c r="A45" s="60" t="s">
        <v>51</v>
      </c>
    </row>
    <row r="47" spans="1:11">
      <c r="A47" s="5"/>
      <c r="B47" s="5">
        <v>1</v>
      </c>
      <c r="C47" s="5">
        <v>2</v>
      </c>
      <c r="D47" s="5">
        <v>3</v>
      </c>
      <c r="E47" s="5">
        <v>4</v>
      </c>
      <c r="F47" s="5">
        <v>5</v>
      </c>
      <c r="G47" s="5">
        <v>6</v>
      </c>
      <c r="H47" s="5">
        <v>7</v>
      </c>
      <c r="I47" s="5">
        <v>8</v>
      </c>
      <c r="J47" s="5">
        <v>9</v>
      </c>
      <c r="K47" s="5">
        <v>10</v>
      </c>
    </row>
    <row r="48" spans="1:11">
      <c r="A48" s="5" t="s">
        <v>52</v>
      </c>
      <c r="B48" s="6">
        <v>350</v>
      </c>
      <c r="C48" s="6">
        <v>18</v>
      </c>
      <c r="D48" s="6">
        <v>150</v>
      </c>
      <c r="E48" s="6">
        <v>67</v>
      </c>
      <c r="F48" s="6">
        <v>330</v>
      </c>
      <c r="G48" s="6">
        <v>56</v>
      </c>
      <c r="H48" s="12">
        <v>230</v>
      </c>
      <c r="I48" s="12">
        <v>330</v>
      </c>
      <c r="J48" s="12">
        <v>380</v>
      </c>
      <c r="K48" s="12">
        <v>170</v>
      </c>
    </row>
    <row r="49" spans="1:11">
      <c r="A49" s="5" t="s">
        <v>53</v>
      </c>
      <c r="B49" s="6">
        <v>450</v>
      </c>
      <c r="C49" s="6">
        <v>13</v>
      </c>
      <c r="D49" s="6">
        <v>130</v>
      </c>
      <c r="E49" s="6">
        <v>64</v>
      </c>
      <c r="F49" s="6">
        <v>370</v>
      </c>
      <c r="G49" s="6">
        <v>60</v>
      </c>
      <c r="H49" s="12">
        <v>270</v>
      </c>
      <c r="I49" s="12">
        <v>330</v>
      </c>
      <c r="J49" s="12">
        <v>440</v>
      </c>
      <c r="K49" s="12">
        <v>220</v>
      </c>
    </row>
    <row r="51" spans="1:11" ht="27">
      <c r="A51" s="70"/>
      <c r="B51" s="70" t="s">
        <v>52</v>
      </c>
      <c r="C51" s="70" t="s">
        <v>53</v>
      </c>
      <c r="D51" s="70" t="s">
        <v>192</v>
      </c>
      <c r="E51" s="70" t="s">
        <v>193</v>
      </c>
      <c r="F51" s="70" t="s">
        <v>194</v>
      </c>
      <c r="G51" s="70" t="s">
        <v>195</v>
      </c>
      <c r="H51" s="70" t="s">
        <v>196</v>
      </c>
      <c r="I51" s="70" t="s">
        <v>197</v>
      </c>
    </row>
    <row r="52" spans="1:11">
      <c r="A52" s="70">
        <v>1</v>
      </c>
      <c r="B52" s="81">
        <v>350</v>
      </c>
      <c r="C52" s="81">
        <v>450</v>
      </c>
      <c r="D52" s="78"/>
      <c r="E52" s="78"/>
      <c r="F52" s="78"/>
      <c r="G52" s="78"/>
      <c r="H52" s="78"/>
      <c r="I52" s="78"/>
    </row>
    <row r="53" spans="1:11">
      <c r="A53" s="70">
        <v>2</v>
      </c>
      <c r="B53" s="81">
        <v>18</v>
      </c>
      <c r="C53" s="81">
        <v>13</v>
      </c>
      <c r="D53" s="78"/>
      <c r="E53" s="78"/>
      <c r="F53" s="78"/>
      <c r="G53" s="78"/>
      <c r="H53" s="78"/>
      <c r="I53" s="78"/>
    </row>
    <row r="54" spans="1:11">
      <c r="A54" s="70">
        <v>3</v>
      </c>
      <c r="B54" s="81">
        <v>150</v>
      </c>
      <c r="C54" s="81">
        <v>130</v>
      </c>
      <c r="D54" s="78"/>
      <c r="E54" s="78"/>
      <c r="F54" s="78"/>
      <c r="G54" s="78"/>
      <c r="H54" s="78"/>
      <c r="I54" s="78"/>
    </row>
    <row r="55" spans="1:11">
      <c r="A55" s="70">
        <v>4</v>
      </c>
      <c r="B55" s="81">
        <v>67</v>
      </c>
      <c r="C55" s="81">
        <v>64</v>
      </c>
      <c r="D55" s="78"/>
      <c r="E55" s="78"/>
      <c r="F55" s="78"/>
      <c r="G55" s="78"/>
      <c r="H55" s="78"/>
      <c r="I55" s="78"/>
    </row>
    <row r="56" spans="1:11">
      <c r="A56" s="70">
        <v>5</v>
      </c>
      <c r="B56" s="81">
        <v>330</v>
      </c>
      <c r="C56" s="81">
        <v>370</v>
      </c>
      <c r="D56" s="78"/>
      <c r="E56" s="78"/>
      <c r="F56" s="78"/>
      <c r="G56" s="78"/>
      <c r="H56" s="78"/>
      <c r="I56" s="78"/>
    </row>
    <row r="57" spans="1:11">
      <c r="A57" s="70">
        <v>6</v>
      </c>
      <c r="B57" s="81">
        <v>56</v>
      </c>
      <c r="C57" s="81">
        <v>60</v>
      </c>
      <c r="D57" s="78"/>
      <c r="E57" s="78"/>
      <c r="F57" s="78"/>
      <c r="G57" s="78"/>
      <c r="H57" s="78"/>
      <c r="I57" s="78"/>
    </row>
    <row r="58" spans="1:11">
      <c r="A58" s="70">
        <v>7</v>
      </c>
      <c r="B58" s="82">
        <v>230</v>
      </c>
      <c r="C58" s="82">
        <v>270</v>
      </c>
      <c r="D58" s="78"/>
      <c r="E58" s="78"/>
      <c r="F58" s="78"/>
      <c r="G58" s="78"/>
      <c r="H58" s="78"/>
      <c r="I58" s="78"/>
    </row>
    <row r="59" spans="1:11">
      <c r="A59" s="70">
        <v>8</v>
      </c>
      <c r="B59" s="82">
        <v>330</v>
      </c>
      <c r="C59" s="82">
        <v>330</v>
      </c>
      <c r="D59" s="78"/>
      <c r="E59" s="78"/>
      <c r="F59" s="78"/>
      <c r="G59" s="78"/>
      <c r="H59" s="78"/>
      <c r="I59" s="78"/>
    </row>
    <row r="60" spans="1:11">
      <c r="A60" s="70">
        <v>9</v>
      </c>
      <c r="B60" s="82">
        <v>380</v>
      </c>
      <c r="C60" s="82">
        <v>440</v>
      </c>
      <c r="D60" s="78"/>
      <c r="E60" s="78"/>
      <c r="F60" s="78"/>
      <c r="G60" s="78"/>
      <c r="H60" s="78"/>
      <c r="I60" s="78"/>
    </row>
    <row r="61" spans="1:11" ht="14.25" thickBot="1">
      <c r="A61" s="70">
        <v>10</v>
      </c>
      <c r="B61" s="82">
        <v>170</v>
      </c>
      <c r="C61" s="82">
        <v>220</v>
      </c>
      <c r="D61" s="78"/>
      <c r="E61" s="78"/>
      <c r="F61" s="78"/>
      <c r="G61" s="78"/>
      <c r="H61" s="79"/>
      <c r="I61" s="79"/>
    </row>
    <row r="62" spans="1:11" ht="14.25" thickBot="1">
      <c r="G62" t="s">
        <v>198</v>
      </c>
      <c r="H62" s="83"/>
      <c r="I62" s="80"/>
    </row>
    <row r="64" spans="1:11" s="60" customFormat="1">
      <c r="A64" s="60" t="s">
        <v>54</v>
      </c>
    </row>
    <row r="66" spans="1:12">
      <c r="A66" s="5"/>
      <c r="B66" s="5">
        <v>1</v>
      </c>
      <c r="C66" s="5">
        <v>2</v>
      </c>
      <c r="D66" s="5">
        <v>3</v>
      </c>
      <c r="E66" s="5">
        <v>4</v>
      </c>
      <c r="F66" s="5">
        <v>5</v>
      </c>
      <c r="G66" s="5" t="s">
        <v>40</v>
      </c>
      <c r="H66" s="11">
        <v>28</v>
      </c>
      <c r="I66" s="11" t="s">
        <v>41</v>
      </c>
    </row>
    <row r="67" spans="1:12">
      <c r="A67" s="5" t="s">
        <v>52</v>
      </c>
      <c r="B67" s="6">
        <v>350</v>
      </c>
      <c r="C67" s="6">
        <v>18</v>
      </c>
      <c r="D67" s="6">
        <v>150</v>
      </c>
      <c r="E67" s="6">
        <v>67</v>
      </c>
      <c r="F67" s="6">
        <v>330</v>
      </c>
      <c r="G67" s="6" t="s">
        <v>40</v>
      </c>
      <c r="H67" s="12">
        <v>220</v>
      </c>
      <c r="I67" s="14"/>
    </row>
    <row r="68" spans="1:12">
      <c r="A68" s="5" t="s">
        <v>53</v>
      </c>
      <c r="B68" s="6">
        <v>450</v>
      </c>
      <c r="C68" s="6">
        <v>13</v>
      </c>
      <c r="D68" s="6">
        <v>130</v>
      </c>
      <c r="E68" s="6">
        <v>64</v>
      </c>
      <c r="F68" s="6">
        <v>370</v>
      </c>
      <c r="G68" s="6" t="s">
        <v>40</v>
      </c>
      <c r="H68" s="12">
        <v>230</v>
      </c>
      <c r="I68" s="14"/>
    </row>
    <row r="69" spans="1:12">
      <c r="A69" s="5" t="s">
        <v>44</v>
      </c>
      <c r="B69" s="6">
        <v>-100</v>
      </c>
      <c r="C69" s="6">
        <v>5</v>
      </c>
      <c r="D69" s="6">
        <v>20</v>
      </c>
      <c r="E69" s="6">
        <v>3</v>
      </c>
      <c r="F69" s="6">
        <v>-40</v>
      </c>
      <c r="G69" s="6" t="s">
        <v>40</v>
      </c>
      <c r="H69" s="6">
        <v>-10</v>
      </c>
      <c r="I69" s="14"/>
    </row>
    <row r="70" spans="1:12">
      <c r="A70" s="11" t="s">
        <v>55</v>
      </c>
      <c r="B70" s="12">
        <v>100</v>
      </c>
      <c r="C70" s="12">
        <v>5</v>
      </c>
      <c r="D70" s="12">
        <v>20</v>
      </c>
      <c r="E70" s="12">
        <v>3</v>
      </c>
      <c r="F70" s="12">
        <v>40</v>
      </c>
      <c r="G70" s="6" t="s">
        <v>40</v>
      </c>
      <c r="H70" s="12">
        <v>10</v>
      </c>
      <c r="I70" s="12"/>
    </row>
    <row r="71" spans="1:12">
      <c r="A71" s="11" t="s">
        <v>56</v>
      </c>
      <c r="B71" s="12">
        <v>26</v>
      </c>
      <c r="C71" s="12">
        <v>11</v>
      </c>
      <c r="D71" s="12">
        <v>17</v>
      </c>
      <c r="E71" s="12">
        <v>9</v>
      </c>
      <c r="F71" s="12">
        <v>22.5</v>
      </c>
      <c r="G71" s="6" t="s">
        <v>40</v>
      </c>
      <c r="H71" s="12">
        <v>14.5</v>
      </c>
      <c r="I71" s="12" t="s">
        <v>57</v>
      </c>
    </row>
    <row r="72" spans="1:12">
      <c r="A72" s="11" t="s">
        <v>58</v>
      </c>
      <c r="B72" s="12">
        <v>26</v>
      </c>
      <c r="C72" s="12"/>
      <c r="D72" s="12"/>
      <c r="E72" s="12"/>
      <c r="F72" s="12">
        <v>22.5</v>
      </c>
      <c r="G72" s="6" t="s">
        <v>40</v>
      </c>
      <c r="H72" s="12">
        <v>14.5</v>
      </c>
      <c r="I72" s="12">
        <v>75</v>
      </c>
    </row>
    <row r="73" spans="1:12">
      <c r="A73" s="11" t="s">
        <v>59</v>
      </c>
      <c r="B73" s="12"/>
      <c r="C73" s="12">
        <v>11</v>
      </c>
      <c r="D73" s="12">
        <v>17</v>
      </c>
      <c r="E73" s="12">
        <v>9</v>
      </c>
      <c r="F73" s="12"/>
      <c r="G73" s="6" t="s">
        <v>40</v>
      </c>
      <c r="H73" s="12"/>
      <c r="I73" s="12">
        <v>58.5</v>
      </c>
    </row>
    <row r="74" spans="1:12" ht="14.25" thickBot="1"/>
    <row r="75" spans="1:12" ht="27">
      <c r="A75" s="70"/>
      <c r="B75" s="70" t="s">
        <v>52</v>
      </c>
      <c r="C75" s="70" t="s">
        <v>53</v>
      </c>
      <c r="D75" s="70" t="s">
        <v>192</v>
      </c>
      <c r="E75" s="70" t="s">
        <v>193</v>
      </c>
      <c r="F75" s="70" t="s">
        <v>194</v>
      </c>
      <c r="G75" s="70" t="s">
        <v>195</v>
      </c>
      <c r="H75" s="70" t="s">
        <v>196</v>
      </c>
      <c r="I75" s="70" t="s">
        <v>197</v>
      </c>
      <c r="K75" s="84" t="s">
        <v>199</v>
      </c>
      <c r="L75" s="85" t="s">
        <v>200</v>
      </c>
    </row>
    <row r="76" spans="1:12">
      <c r="A76" s="70">
        <v>1</v>
      </c>
      <c r="B76" s="81">
        <v>350</v>
      </c>
      <c r="C76" s="81">
        <v>450</v>
      </c>
      <c r="D76" s="78">
        <f>B76-C76</f>
        <v>-100</v>
      </c>
      <c r="E76" s="78">
        <f>ABS(D76)</f>
        <v>100</v>
      </c>
      <c r="F76" s="78">
        <f>IF(E76=0,"",E76)</f>
        <v>100</v>
      </c>
      <c r="G76" s="12">
        <v>26</v>
      </c>
      <c r="H76" s="12"/>
      <c r="I76" s="12">
        <v>26</v>
      </c>
      <c r="K76" s="86">
        <f>H83</f>
        <v>58.5</v>
      </c>
      <c r="L76" s="87">
        <f>I83</f>
        <v>75</v>
      </c>
    </row>
    <row r="77" spans="1:12">
      <c r="A77" s="70">
        <v>2</v>
      </c>
      <c r="B77" s="81">
        <v>18</v>
      </c>
      <c r="C77" s="81">
        <v>13</v>
      </c>
      <c r="D77" s="78">
        <f t="shared" ref="D77:D82" si="2">B77-C77</f>
        <v>5</v>
      </c>
      <c r="E77" s="78">
        <f t="shared" ref="E77:E82" si="3">ABS(D77)</f>
        <v>5</v>
      </c>
      <c r="F77" s="78">
        <f t="shared" ref="F77:F82" si="4">IF(E77=0,"",E77)</f>
        <v>5</v>
      </c>
      <c r="G77" s="12">
        <v>11</v>
      </c>
      <c r="H77" s="12">
        <v>11</v>
      </c>
      <c r="I77" s="12"/>
      <c r="K77" s="88" t="s">
        <v>201</v>
      </c>
      <c r="L77" s="89">
        <f>IF(K76&gt;L76,L76,K76)</f>
        <v>58.5</v>
      </c>
    </row>
    <row r="78" spans="1:12">
      <c r="A78" s="70">
        <v>3</v>
      </c>
      <c r="B78" s="81">
        <v>150</v>
      </c>
      <c r="C78" s="81">
        <v>130</v>
      </c>
      <c r="D78" s="78">
        <f t="shared" si="2"/>
        <v>20</v>
      </c>
      <c r="E78" s="78">
        <f t="shared" si="3"/>
        <v>20</v>
      </c>
      <c r="F78" s="78">
        <f t="shared" si="4"/>
        <v>20</v>
      </c>
      <c r="G78" s="12">
        <v>17</v>
      </c>
      <c r="H78" s="12">
        <v>17</v>
      </c>
      <c r="I78" s="12"/>
      <c r="K78" s="88" t="s">
        <v>202</v>
      </c>
      <c r="L78" s="89">
        <f>A82-2</f>
        <v>26</v>
      </c>
    </row>
    <row r="79" spans="1:12">
      <c r="A79" s="70">
        <v>4</v>
      </c>
      <c r="B79" s="81">
        <v>67</v>
      </c>
      <c r="C79" s="81">
        <v>64</v>
      </c>
      <c r="D79" s="78">
        <f t="shared" si="2"/>
        <v>3</v>
      </c>
      <c r="E79" s="78">
        <f t="shared" si="3"/>
        <v>3</v>
      </c>
      <c r="F79" s="78">
        <f t="shared" si="4"/>
        <v>3</v>
      </c>
      <c r="G79" s="12">
        <v>9</v>
      </c>
      <c r="H79" s="12">
        <v>9</v>
      </c>
      <c r="I79" s="12"/>
      <c r="K79" s="90" t="s">
        <v>203</v>
      </c>
      <c r="L79" s="91"/>
    </row>
    <row r="80" spans="1:12">
      <c r="A80" s="70">
        <v>5</v>
      </c>
      <c r="B80" s="81">
        <v>330</v>
      </c>
      <c r="C80" s="81">
        <v>370</v>
      </c>
      <c r="D80" s="78">
        <f t="shared" si="2"/>
        <v>-40</v>
      </c>
      <c r="E80" s="78">
        <f t="shared" si="3"/>
        <v>40</v>
      </c>
      <c r="F80" s="78">
        <f t="shared" si="4"/>
        <v>40</v>
      </c>
      <c r="G80" s="12">
        <v>22.5</v>
      </c>
      <c r="H80" s="12"/>
      <c r="I80" s="12">
        <v>22.5</v>
      </c>
      <c r="J80" s="97" t="s">
        <v>208</v>
      </c>
      <c r="K80" s="92" t="s">
        <v>206</v>
      </c>
      <c r="L80" s="93"/>
    </row>
    <row r="81" spans="1:12" ht="14.25" thickBot="1">
      <c r="A81" s="70" t="s">
        <v>40</v>
      </c>
      <c r="B81" s="6" t="s">
        <v>40</v>
      </c>
      <c r="C81" s="6" t="s">
        <v>40</v>
      </c>
      <c r="D81" s="78"/>
      <c r="E81" s="78"/>
      <c r="F81" s="78"/>
      <c r="G81" s="6" t="s">
        <v>40</v>
      </c>
      <c r="H81" s="6" t="s">
        <v>40</v>
      </c>
      <c r="I81" s="6" t="s">
        <v>40</v>
      </c>
      <c r="J81" s="98" t="s">
        <v>209</v>
      </c>
      <c r="K81" s="94" t="s">
        <v>207</v>
      </c>
      <c r="L81" s="95"/>
    </row>
    <row r="82" spans="1:12" ht="14.25" thickBot="1">
      <c r="A82" s="11">
        <v>28</v>
      </c>
      <c r="B82" s="82">
        <v>220</v>
      </c>
      <c r="C82" s="82">
        <v>230</v>
      </c>
      <c r="D82" s="78">
        <f t="shared" si="2"/>
        <v>-10</v>
      </c>
      <c r="E82" s="78">
        <f t="shared" si="3"/>
        <v>10</v>
      </c>
      <c r="F82" s="78">
        <f t="shared" si="4"/>
        <v>10</v>
      </c>
      <c r="G82" s="12">
        <v>14.5</v>
      </c>
      <c r="H82" s="12"/>
      <c r="I82" s="12">
        <v>14.5</v>
      </c>
    </row>
    <row r="83" spans="1:12" ht="14.25" thickBot="1">
      <c r="G83" t="s">
        <v>198</v>
      </c>
      <c r="H83" s="83">
        <v>58.5</v>
      </c>
      <c r="I83" s="80">
        <v>75</v>
      </c>
    </row>
    <row r="84" spans="1:12">
      <c r="B84" s="96"/>
      <c r="C84" s="96"/>
      <c r="G84" s="1" t="s">
        <v>205</v>
      </c>
      <c r="I84" s="1" t="s">
        <v>204</v>
      </c>
    </row>
    <row r="85" spans="1:12">
      <c r="B85" s="96"/>
      <c r="C85" s="96"/>
    </row>
    <row r="86" spans="1:12" s="60" customFormat="1">
      <c r="A86" s="60" t="s">
        <v>60</v>
      </c>
    </row>
    <row r="88" spans="1:12">
      <c r="A88" s="5" t="s">
        <v>61</v>
      </c>
      <c r="B88" s="5">
        <v>1</v>
      </c>
      <c r="C88" s="5">
        <v>2</v>
      </c>
      <c r="D88" s="5">
        <v>3</v>
      </c>
      <c r="E88" s="5">
        <v>4</v>
      </c>
      <c r="F88" s="5">
        <v>5</v>
      </c>
      <c r="G88" s="5">
        <v>6</v>
      </c>
      <c r="H88" s="5">
        <v>7</v>
      </c>
      <c r="I88" s="5">
        <v>8</v>
      </c>
      <c r="J88" s="5">
        <v>9</v>
      </c>
      <c r="K88" s="5">
        <v>10</v>
      </c>
    </row>
    <row r="89" spans="1:12">
      <c r="A89" s="5" t="s">
        <v>62</v>
      </c>
      <c r="B89" s="6">
        <v>4</v>
      </c>
      <c r="C89" s="6">
        <v>5</v>
      </c>
      <c r="D89" s="6">
        <v>4</v>
      </c>
      <c r="E89" s="6">
        <v>4</v>
      </c>
      <c r="F89" s="6">
        <v>2</v>
      </c>
      <c r="G89" s="6">
        <v>3</v>
      </c>
      <c r="H89" s="6">
        <v>4</v>
      </c>
      <c r="I89" s="6">
        <v>3</v>
      </c>
      <c r="J89" s="6">
        <v>4</v>
      </c>
      <c r="K89" s="6">
        <v>5</v>
      </c>
    </row>
    <row r="90" spans="1:12">
      <c r="A90" s="5" t="s">
        <v>63</v>
      </c>
      <c r="B90" s="6">
        <v>5</v>
      </c>
      <c r="C90" s="6">
        <v>4</v>
      </c>
      <c r="D90" s="6">
        <v>5</v>
      </c>
      <c r="E90" s="6">
        <v>4</v>
      </c>
      <c r="F90" s="6">
        <v>3</v>
      </c>
      <c r="G90" s="6">
        <v>5</v>
      </c>
      <c r="H90" s="6">
        <v>5</v>
      </c>
      <c r="I90" s="6">
        <v>4</v>
      </c>
      <c r="J90" s="6">
        <v>5</v>
      </c>
      <c r="K90" s="6">
        <v>4</v>
      </c>
    </row>
    <row r="92" spans="1:12">
      <c r="A92" s="70" t="s">
        <v>5</v>
      </c>
      <c r="B92" s="70" t="s">
        <v>62</v>
      </c>
      <c r="C92" s="70" t="s">
        <v>63</v>
      </c>
      <c r="D92" s="70" t="s">
        <v>44</v>
      </c>
      <c r="E92" s="70" t="s">
        <v>210</v>
      </c>
      <c r="F92" s="70" t="s">
        <v>211</v>
      </c>
      <c r="G92" s="70" t="s">
        <v>212</v>
      </c>
      <c r="I92" s="70" t="s">
        <v>215</v>
      </c>
      <c r="J92" s="70" t="s">
        <v>216</v>
      </c>
    </row>
    <row r="93" spans="1:12">
      <c r="A93" s="70">
        <v>1</v>
      </c>
      <c r="B93" s="6">
        <v>4</v>
      </c>
      <c r="C93" s="6">
        <v>5</v>
      </c>
      <c r="D93" s="2"/>
      <c r="E93" s="2"/>
      <c r="F93" s="2"/>
      <c r="G93" s="2"/>
      <c r="I93" s="2">
        <v>0</v>
      </c>
      <c r="J93" s="2"/>
    </row>
    <row r="94" spans="1:12">
      <c r="A94" s="70">
        <v>2</v>
      </c>
      <c r="B94" s="6">
        <v>5</v>
      </c>
      <c r="C94" s="6">
        <v>4</v>
      </c>
      <c r="D94" s="2"/>
      <c r="E94" s="2"/>
      <c r="F94" s="2"/>
      <c r="G94" s="2"/>
      <c r="I94" s="2">
        <v>1</v>
      </c>
      <c r="J94" s="2"/>
    </row>
    <row r="95" spans="1:12" ht="14.25" thickBot="1">
      <c r="A95" s="70">
        <v>3</v>
      </c>
      <c r="B95" s="6">
        <v>4</v>
      </c>
      <c r="C95" s="6">
        <v>5</v>
      </c>
      <c r="D95" s="2"/>
      <c r="E95" s="2"/>
      <c r="F95" s="2"/>
      <c r="G95" s="2"/>
      <c r="I95" s="99">
        <v>2</v>
      </c>
      <c r="J95" s="99"/>
    </row>
    <row r="96" spans="1:12">
      <c r="A96" s="70">
        <v>4</v>
      </c>
      <c r="B96" s="6">
        <v>4</v>
      </c>
      <c r="C96" s="6">
        <v>4</v>
      </c>
      <c r="D96" s="2"/>
      <c r="E96" s="2"/>
      <c r="F96" s="2"/>
      <c r="G96" s="2"/>
      <c r="I96" s="103" t="s">
        <v>217</v>
      </c>
      <c r="J96" s="104"/>
    </row>
    <row r="97" spans="1:11" ht="14.25" thickBot="1">
      <c r="A97" s="70">
        <v>5</v>
      </c>
      <c r="B97" s="6">
        <v>2</v>
      </c>
      <c r="C97" s="6">
        <v>3</v>
      </c>
      <c r="D97" s="2"/>
      <c r="E97" s="2"/>
      <c r="F97" s="2"/>
      <c r="G97" s="2"/>
      <c r="I97" s="105" t="s">
        <v>218</v>
      </c>
      <c r="J97" s="106"/>
    </row>
    <row r="98" spans="1:11">
      <c r="A98" s="70">
        <v>6</v>
      </c>
      <c r="B98" s="6">
        <v>3</v>
      </c>
      <c r="C98" s="6">
        <v>5</v>
      </c>
      <c r="D98" s="2"/>
      <c r="E98" s="2"/>
      <c r="F98" s="2"/>
      <c r="G98" s="2"/>
    </row>
    <row r="99" spans="1:11">
      <c r="A99" s="70">
        <v>7</v>
      </c>
      <c r="B99" s="6">
        <v>4</v>
      </c>
      <c r="C99" s="6">
        <v>5</v>
      </c>
      <c r="D99" s="2"/>
      <c r="E99" s="2"/>
      <c r="F99" s="2"/>
      <c r="G99" s="2"/>
    </row>
    <row r="100" spans="1:11">
      <c r="A100" s="70">
        <v>8</v>
      </c>
      <c r="B100" s="6">
        <v>3</v>
      </c>
      <c r="C100" s="6">
        <v>4</v>
      </c>
      <c r="D100" s="2"/>
      <c r="E100" s="2"/>
      <c r="F100" s="2"/>
      <c r="G100" s="2"/>
    </row>
    <row r="101" spans="1:11">
      <c r="A101" s="70">
        <v>9</v>
      </c>
      <c r="B101" s="6">
        <v>4</v>
      </c>
      <c r="C101" s="6">
        <v>5</v>
      </c>
      <c r="D101" s="2"/>
      <c r="E101" s="2"/>
      <c r="F101" s="2"/>
      <c r="G101" s="2"/>
    </row>
    <row r="102" spans="1:11" ht="14.25" thickBot="1">
      <c r="A102" s="70">
        <v>10</v>
      </c>
      <c r="B102" s="6">
        <v>5</v>
      </c>
      <c r="C102" s="6">
        <v>4</v>
      </c>
      <c r="D102" s="2"/>
      <c r="E102" s="99"/>
      <c r="F102" s="2"/>
      <c r="G102" s="99"/>
    </row>
    <row r="103" spans="1:11" ht="14.25" thickBot="1">
      <c r="A103" s="71"/>
      <c r="B103" s="71"/>
      <c r="C103" s="71"/>
      <c r="D103" t="s">
        <v>213</v>
      </c>
      <c r="E103" s="100"/>
      <c r="F103" s="102"/>
      <c r="G103" s="101"/>
    </row>
    <row r="104" spans="1:11">
      <c r="F104" s="1" t="s">
        <v>214</v>
      </c>
      <c r="G104" s="1">
        <v>9</v>
      </c>
    </row>
    <row r="105" spans="1:11" s="60" customFormat="1">
      <c r="A105" s="60" t="s">
        <v>64</v>
      </c>
    </row>
    <row r="107" spans="1:11">
      <c r="A107" s="5" t="s">
        <v>220</v>
      </c>
      <c r="B107" s="5">
        <v>1</v>
      </c>
      <c r="C107" s="5">
        <v>2</v>
      </c>
      <c r="D107" s="5">
        <v>3</v>
      </c>
      <c r="E107" s="5">
        <v>4</v>
      </c>
      <c r="F107" s="5">
        <v>5</v>
      </c>
      <c r="G107" s="5" t="s">
        <v>40</v>
      </c>
      <c r="H107" s="5">
        <v>28</v>
      </c>
      <c r="I107" s="548"/>
      <c r="J107" s="6" t="s">
        <v>65</v>
      </c>
      <c r="K107" s="9">
        <v>20</v>
      </c>
    </row>
    <row r="108" spans="1:11">
      <c r="A108" s="5" t="s">
        <v>62</v>
      </c>
      <c r="B108" s="6">
        <v>4</v>
      </c>
      <c r="C108" s="6">
        <v>5</v>
      </c>
      <c r="D108" s="6">
        <v>4</v>
      </c>
      <c r="E108" s="6">
        <v>4</v>
      </c>
      <c r="F108" s="6">
        <v>2</v>
      </c>
      <c r="G108" s="6" t="s">
        <v>40</v>
      </c>
      <c r="H108" s="12">
        <v>4</v>
      </c>
      <c r="I108" s="548"/>
      <c r="J108" s="6" t="s">
        <v>66</v>
      </c>
      <c r="K108" s="9">
        <v>6</v>
      </c>
    </row>
    <row r="109" spans="1:11">
      <c r="A109" s="5" t="s">
        <v>63</v>
      </c>
      <c r="B109" s="6">
        <v>5</v>
      </c>
      <c r="C109" s="6">
        <v>4</v>
      </c>
      <c r="D109" s="6">
        <v>5</v>
      </c>
      <c r="E109" s="6">
        <v>4</v>
      </c>
      <c r="F109" s="6">
        <v>3</v>
      </c>
      <c r="G109" s="6" t="s">
        <v>40</v>
      </c>
      <c r="H109" s="12">
        <v>5</v>
      </c>
      <c r="I109" s="548"/>
      <c r="J109" s="6">
        <v>0</v>
      </c>
      <c r="K109" s="9">
        <v>2</v>
      </c>
    </row>
    <row r="110" spans="1:11">
      <c r="A110" s="70" t="s">
        <v>44</v>
      </c>
      <c r="B110" s="6">
        <v>-1</v>
      </c>
      <c r="C110" s="6">
        <v>1</v>
      </c>
      <c r="D110" s="6">
        <v>-1</v>
      </c>
      <c r="E110" s="6">
        <v>0</v>
      </c>
      <c r="F110" s="6">
        <v>-1</v>
      </c>
      <c r="G110" s="6" t="s">
        <v>40</v>
      </c>
      <c r="H110" s="6">
        <v>-1</v>
      </c>
      <c r="I110" s="549"/>
      <c r="J110" s="550" t="s">
        <v>67</v>
      </c>
      <c r="K110" s="550"/>
    </row>
    <row r="111" spans="1:11">
      <c r="A111" s="70" t="s">
        <v>68</v>
      </c>
      <c r="B111" s="12" t="s">
        <v>65</v>
      </c>
      <c r="C111" s="12" t="s">
        <v>66</v>
      </c>
      <c r="D111" s="12" t="s">
        <v>65</v>
      </c>
      <c r="E111" s="12">
        <v>0</v>
      </c>
      <c r="F111" s="12" t="s">
        <v>65</v>
      </c>
      <c r="G111" s="6" t="s">
        <v>40</v>
      </c>
      <c r="H111" s="12" t="s">
        <v>65</v>
      </c>
      <c r="I111" s="549"/>
      <c r="J111" s="548"/>
      <c r="K111" s="548"/>
    </row>
    <row r="113" spans="1:7">
      <c r="A113" s="70" t="s">
        <v>220</v>
      </c>
      <c r="B113" s="70" t="s">
        <v>62</v>
      </c>
      <c r="C113" s="70" t="s">
        <v>63</v>
      </c>
      <c r="D113" s="70" t="s">
        <v>44</v>
      </c>
      <c r="E113" s="70" t="s">
        <v>210</v>
      </c>
      <c r="F113" s="70" t="s">
        <v>211</v>
      </c>
      <c r="G113" s="70" t="s">
        <v>212</v>
      </c>
    </row>
    <row r="114" spans="1:7">
      <c r="A114" s="70">
        <v>1</v>
      </c>
      <c r="B114" s="6">
        <v>4</v>
      </c>
      <c r="C114" s="6">
        <v>5</v>
      </c>
      <c r="D114" s="2">
        <f>B114-C114</f>
        <v>-1</v>
      </c>
      <c r="E114" s="2">
        <f>IF($B114&lt;$C114,1,"")</f>
        <v>1</v>
      </c>
      <c r="F114" s="2" t="str">
        <f>IF($B114&gt;$C114,1,"")</f>
        <v/>
      </c>
      <c r="G114" s="2" t="str">
        <f>IF($B114=$C114,1,"")</f>
        <v/>
      </c>
    </row>
    <row r="115" spans="1:7">
      <c r="A115" s="70">
        <v>2</v>
      </c>
      <c r="B115" s="6">
        <v>5</v>
      </c>
      <c r="C115" s="6">
        <v>4</v>
      </c>
      <c r="D115" s="2">
        <f t="shared" ref="D115:D120" si="5">B115-C115</f>
        <v>1</v>
      </c>
      <c r="E115" s="2" t="str">
        <f t="shared" ref="E115:E120" si="6">IF($B115&lt;$C115,1,"")</f>
        <v/>
      </c>
      <c r="F115" s="2">
        <f>IF($B115&gt;$C115,1,"")</f>
        <v>1</v>
      </c>
      <c r="G115" s="2" t="str">
        <f t="shared" ref="G115:G120" si="7">IF($B115=$C115,1,"")</f>
        <v/>
      </c>
    </row>
    <row r="116" spans="1:7">
      <c r="A116" s="70">
        <v>3</v>
      </c>
      <c r="B116" s="6">
        <v>4</v>
      </c>
      <c r="C116" s="6">
        <v>5</v>
      </c>
      <c r="D116" s="2">
        <f t="shared" si="5"/>
        <v>-1</v>
      </c>
      <c r="E116" s="2">
        <f t="shared" si="6"/>
        <v>1</v>
      </c>
      <c r="F116" s="2" t="str">
        <f t="shared" ref="F116:F120" si="8">IF($B116&gt;$C116,1,"")</f>
        <v/>
      </c>
      <c r="G116" s="2" t="str">
        <f t="shared" si="7"/>
        <v/>
      </c>
    </row>
    <row r="117" spans="1:7">
      <c r="A117" s="70">
        <v>4</v>
      </c>
      <c r="B117" s="6">
        <v>4</v>
      </c>
      <c r="C117" s="6">
        <v>4</v>
      </c>
      <c r="D117" s="2">
        <f t="shared" si="5"/>
        <v>0</v>
      </c>
      <c r="E117" s="2" t="str">
        <f t="shared" si="6"/>
        <v/>
      </c>
      <c r="F117" s="2" t="str">
        <f t="shared" si="8"/>
        <v/>
      </c>
      <c r="G117" s="2">
        <f t="shared" si="7"/>
        <v>1</v>
      </c>
    </row>
    <row r="118" spans="1:7">
      <c r="A118" s="70">
        <v>5</v>
      </c>
      <c r="B118" s="6">
        <v>2</v>
      </c>
      <c r="C118" s="6">
        <v>3</v>
      </c>
      <c r="D118" s="2">
        <f t="shared" si="5"/>
        <v>-1</v>
      </c>
      <c r="E118" s="2">
        <f t="shared" si="6"/>
        <v>1</v>
      </c>
      <c r="F118" s="2" t="str">
        <f t="shared" si="8"/>
        <v/>
      </c>
      <c r="G118" s="2" t="str">
        <f t="shared" si="7"/>
        <v/>
      </c>
    </row>
    <row r="119" spans="1:7">
      <c r="A119" s="70" t="s">
        <v>40</v>
      </c>
      <c r="B119" s="6" t="s">
        <v>40</v>
      </c>
      <c r="C119" s="6" t="s">
        <v>40</v>
      </c>
      <c r="D119" s="6" t="s">
        <v>40</v>
      </c>
      <c r="E119" s="6" t="s">
        <v>40</v>
      </c>
      <c r="F119" s="6" t="s">
        <v>40</v>
      </c>
      <c r="G119" s="6" t="s">
        <v>40</v>
      </c>
    </row>
    <row r="120" spans="1:7" ht="14.25" thickBot="1">
      <c r="A120" s="70">
        <v>28</v>
      </c>
      <c r="B120" s="12">
        <v>4</v>
      </c>
      <c r="C120" s="12">
        <v>5</v>
      </c>
      <c r="D120" s="2">
        <f t="shared" si="5"/>
        <v>-1</v>
      </c>
      <c r="E120" s="2">
        <f t="shared" si="6"/>
        <v>1</v>
      </c>
      <c r="F120" s="2" t="str">
        <f t="shared" si="8"/>
        <v/>
      </c>
      <c r="G120" s="2" t="str">
        <f t="shared" si="7"/>
        <v/>
      </c>
    </row>
    <row r="121" spans="1:7" ht="14.25" thickBot="1">
      <c r="E121" s="100">
        <v>20</v>
      </c>
      <c r="F121" s="102">
        <v>6</v>
      </c>
      <c r="G121" s="101">
        <v>2</v>
      </c>
    </row>
    <row r="122" spans="1:7">
      <c r="F122" s="1" t="s">
        <v>221</v>
      </c>
      <c r="G122" s="1">
        <v>26</v>
      </c>
    </row>
    <row r="123" spans="1:7">
      <c r="D123" s="97" t="s">
        <v>720</v>
      </c>
    </row>
    <row r="124" spans="1:7">
      <c r="D124" s="97" t="s">
        <v>722</v>
      </c>
    </row>
    <row r="125" spans="1:7">
      <c r="D125" s="97" t="s">
        <v>726</v>
      </c>
    </row>
    <row r="126" spans="1:7">
      <c r="C126" s="1" t="s">
        <v>208</v>
      </c>
      <c r="D126" s="97" t="s">
        <v>727</v>
      </c>
    </row>
    <row r="127" spans="1:7">
      <c r="C127" s="1" t="s">
        <v>209</v>
      </c>
      <c r="D127" s="97" t="s">
        <v>728</v>
      </c>
    </row>
    <row r="132" spans="4:4">
      <c r="D132" s="59"/>
    </row>
    <row r="133" spans="4:4">
      <c r="D133" s="59"/>
    </row>
  </sheetData>
  <mergeCells count="5">
    <mergeCell ref="A14:A15"/>
    <mergeCell ref="B14:C14"/>
    <mergeCell ref="I107:I109"/>
    <mergeCell ref="I110:I111"/>
    <mergeCell ref="J110:K11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/>
  </sheetViews>
  <sheetFormatPr defaultRowHeight="13.5"/>
  <cols>
    <col min="1" max="1" width="3.5" style="1" customWidth="1"/>
    <col min="2" max="2" width="12.5" style="1" customWidth="1"/>
    <col min="3" max="6" width="9" style="1" customWidth="1"/>
    <col min="7" max="7" width="11.25" style="1" customWidth="1"/>
    <col min="8" max="10" width="9" style="1" customWidth="1"/>
    <col min="11" max="11" width="9" style="1"/>
    <col min="12" max="13" width="9" style="1" customWidth="1"/>
    <col min="14" max="14" width="11.625" style="1" customWidth="1"/>
    <col min="15" max="16384" width="9" style="1"/>
  </cols>
  <sheetData>
    <row r="1" spans="1:9" s="60" customFormat="1">
      <c r="A1" s="60" t="s">
        <v>69</v>
      </c>
    </row>
    <row r="3" spans="1:9" ht="13.5" customHeight="1">
      <c r="B3" s="553"/>
      <c r="C3" s="546" t="s">
        <v>74</v>
      </c>
      <c r="D3" s="546"/>
      <c r="E3" s="546"/>
    </row>
    <row r="4" spans="1:9">
      <c r="B4" s="553"/>
      <c r="C4" s="535" t="s">
        <v>70</v>
      </c>
      <c r="D4" s="535" t="s">
        <v>71</v>
      </c>
      <c r="E4" s="535" t="s">
        <v>72</v>
      </c>
    </row>
    <row r="5" spans="1:9" ht="13.5" customHeight="1">
      <c r="B5" s="551" t="s">
        <v>222</v>
      </c>
      <c r="C5" s="6">
        <v>15</v>
      </c>
      <c r="D5" s="6">
        <v>5</v>
      </c>
      <c r="E5" s="6">
        <v>15</v>
      </c>
    </row>
    <row r="6" spans="1:9">
      <c r="B6" s="551"/>
      <c r="C6" s="6">
        <v>20</v>
      </c>
      <c r="D6" s="6">
        <v>20</v>
      </c>
      <c r="E6" s="6">
        <v>10</v>
      </c>
    </row>
    <row r="7" spans="1:9">
      <c r="B7" s="551"/>
      <c r="C7" s="6">
        <v>15</v>
      </c>
      <c r="D7" s="6">
        <v>10</v>
      </c>
      <c r="E7" s="6">
        <v>5</v>
      </c>
    </row>
    <row r="8" spans="1:9">
      <c r="B8" s="551"/>
      <c r="C8" s="6">
        <v>25</v>
      </c>
      <c r="D8" s="6">
        <v>15</v>
      </c>
      <c r="E8" s="6">
        <v>10</v>
      </c>
    </row>
    <row r="9" spans="1:9">
      <c r="B9" s="551"/>
      <c r="C9" s="6">
        <v>20</v>
      </c>
      <c r="D9" s="6">
        <v>25</v>
      </c>
      <c r="E9" s="6">
        <v>20</v>
      </c>
    </row>
    <row r="10" spans="1:9">
      <c r="B10" s="551"/>
      <c r="C10" s="6">
        <v>30</v>
      </c>
      <c r="D10" s="6">
        <v>20</v>
      </c>
      <c r="E10" s="6">
        <v>10</v>
      </c>
    </row>
    <row r="11" spans="1:9">
      <c r="B11" s="551"/>
      <c r="C11" s="6">
        <v>20</v>
      </c>
      <c r="D11" s="6">
        <v>20</v>
      </c>
      <c r="E11" s="6">
        <v>5</v>
      </c>
    </row>
    <row r="12" spans="1:9">
      <c r="B12" s="551"/>
      <c r="C12" s="6">
        <v>25</v>
      </c>
      <c r="D12" s="6">
        <v>25</v>
      </c>
      <c r="E12" s="6">
        <v>15</v>
      </c>
    </row>
    <row r="13" spans="1:9">
      <c r="B13" s="551"/>
      <c r="C13" s="6">
        <v>10</v>
      </c>
      <c r="D13" s="6">
        <v>5</v>
      </c>
      <c r="E13" s="6">
        <v>15</v>
      </c>
    </row>
    <row r="14" spans="1:9">
      <c r="B14" s="551"/>
      <c r="C14" s="6"/>
      <c r="D14" s="6">
        <v>30</v>
      </c>
      <c r="E14" s="6"/>
    </row>
    <row r="15" spans="1:9">
      <c r="B15" s="159"/>
      <c r="C15" s="159"/>
      <c r="D15" s="159"/>
      <c r="E15" s="159"/>
      <c r="F15" s="58"/>
      <c r="G15" s="58"/>
    </row>
    <row r="16" spans="1:9" ht="29.25">
      <c r="B16" s="139"/>
      <c r="C16" s="77" t="s">
        <v>229</v>
      </c>
      <c r="D16" s="77" t="s">
        <v>252</v>
      </c>
      <c r="E16" s="77" t="s">
        <v>253</v>
      </c>
      <c r="F16" s="77" t="s">
        <v>223</v>
      </c>
      <c r="G16" s="77" t="s">
        <v>255</v>
      </c>
      <c r="H16" s="77" t="s">
        <v>254</v>
      </c>
      <c r="I16" s="77" t="s">
        <v>224</v>
      </c>
    </row>
    <row r="17" spans="2:14">
      <c r="B17" s="77" t="s">
        <v>70</v>
      </c>
      <c r="C17" s="81"/>
      <c r="D17" s="81"/>
      <c r="E17" s="81"/>
      <c r="F17" s="81"/>
      <c r="G17" s="81"/>
      <c r="H17" s="82"/>
      <c r="I17" s="82"/>
    </row>
    <row r="18" spans="2:14">
      <c r="B18" s="77" t="s">
        <v>71</v>
      </c>
      <c r="C18" s="81"/>
      <c r="D18" s="81"/>
      <c r="E18" s="81"/>
      <c r="F18" s="81"/>
      <c r="G18" s="81"/>
      <c r="H18" s="82"/>
      <c r="I18" s="82"/>
    </row>
    <row r="19" spans="2:14">
      <c r="B19" s="77" t="s">
        <v>72</v>
      </c>
      <c r="C19" s="81"/>
      <c r="D19" s="81"/>
      <c r="E19" s="81"/>
      <c r="F19" s="81"/>
      <c r="G19" s="81"/>
      <c r="H19" s="82"/>
      <c r="I19" s="82"/>
    </row>
    <row r="20" spans="2:14">
      <c r="B20" s="77" t="s">
        <v>251</v>
      </c>
      <c r="C20" s="2"/>
      <c r="D20" s="2"/>
      <c r="E20" s="2"/>
      <c r="F20" s="2"/>
      <c r="G20" s="82"/>
      <c r="H20" s="140"/>
      <c r="I20" s="140"/>
    </row>
    <row r="23" spans="2:14">
      <c r="B23" s="144" t="s">
        <v>225</v>
      </c>
      <c r="C23" s="2"/>
    </row>
    <row r="24" spans="2:14">
      <c r="B24" s="144" t="s">
        <v>226</v>
      </c>
      <c r="C24" s="2"/>
    </row>
    <row r="25" spans="2:14">
      <c r="B25" s="145" t="s">
        <v>227</v>
      </c>
      <c r="C25" s="64"/>
    </row>
    <row r="26" spans="2:14" ht="15.75">
      <c r="B26" s="147" t="s">
        <v>228</v>
      </c>
      <c r="C26" s="146"/>
    </row>
    <row r="28" spans="2:14" ht="13.5" customHeight="1" thickBot="1">
      <c r="B28" s="553"/>
      <c r="C28" s="546" t="s">
        <v>74</v>
      </c>
      <c r="D28" s="546"/>
      <c r="E28" s="546"/>
      <c r="F28" s="546" t="s">
        <v>240</v>
      </c>
      <c r="G28" s="546"/>
      <c r="H28" s="546"/>
      <c r="I28" s="546" t="s">
        <v>242</v>
      </c>
      <c r="J28" s="546"/>
      <c r="K28" s="546"/>
      <c r="L28" s="546" t="s">
        <v>241</v>
      </c>
      <c r="M28" s="546"/>
      <c r="N28" s="546"/>
    </row>
    <row r="29" spans="2:14">
      <c r="B29" s="553"/>
      <c r="C29" s="77" t="s">
        <v>70</v>
      </c>
      <c r="D29" s="77" t="s">
        <v>71</v>
      </c>
      <c r="E29" s="117" t="s">
        <v>72</v>
      </c>
      <c r="F29" s="119" t="s">
        <v>70</v>
      </c>
      <c r="G29" s="120" t="s">
        <v>71</v>
      </c>
      <c r="H29" s="121" t="s">
        <v>72</v>
      </c>
      <c r="I29" s="119" t="s">
        <v>70</v>
      </c>
      <c r="J29" s="120" t="s">
        <v>71</v>
      </c>
      <c r="K29" s="121" t="s">
        <v>72</v>
      </c>
      <c r="L29" s="119" t="s">
        <v>70</v>
      </c>
      <c r="M29" s="120" t="s">
        <v>71</v>
      </c>
      <c r="N29" s="121" t="s">
        <v>72</v>
      </c>
    </row>
    <row r="30" spans="2:14" ht="13.5" customHeight="1">
      <c r="B30" s="551" t="s">
        <v>256</v>
      </c>
      <c r="C30" s="6">
        <v>15</v>
      </c>
      <c r="D30" s="6">
        <v>5</v>
      </c>
      <c r="E30" s="113">
        <v>15</v>
      </c>
      <c r="F30" s="124">
        <f>(C30-$F$41)^2</f>
        <v>2.0408163265306078</v>
      </c>
      <c r="G30" s="125">
        <f t="shared" ref="G30:G39" si="0">(D30-$F$41)^2</f>
        <v>130.61224489795916</v>
      </c>
      <c r="H30" s="126">
        <f t="shared" ref="H30:H38" si="1">(E30-$F$41)^2</f>
        <v>2.0408163265306078</v>
      </c>
      <c r="I30" s="124">
        <f>(C$41-$F$41)^2</f>
        <v>12.755102040816338</v>
      </c>
      <c r="J30" s="125">
        <f t="shared" ref="J30:K39" si="2">(D$41-$F$41)^2</f>
        <v>1.1479591836734726</v>
      </c>
      <c r="K30" s="126">
        <f t="shared" si="2"/>
        <v>22.675736961451239</v>
      </c>
      <c r="L30" s="124">
        <f>(C30-C$41)^2</f>
        <v>25</v>
      </c>
      <c r="M30" s="125">
        <f t="shared" ref="M30:N39" si="3">(D30-D$41)^2</f>
        <v>156.25</v>
      </c>
      <c r="N30" s="126">
        <f t="shared" si="3"/>
        <v>11.111111111111114</v>
      </c>
    </row>
    <row r="31" spans="2:14">
      <c r="B31" s="551"/>
      <c r="C31" s="6">
        <v>20</v>
      </c>
      <c r="D31" s="6">
        <v>20</v>
      </c>
      <c r="E31" s="113">
        <v>10</v>
      </c>
      <c r="F31" s="124">
        <f t="shared" ref="F31:F38" si="4">(C31-$F$41)^2</f>
        <v>12.755102040816338</v>
      </c>
      <c r="G31" s="125">
        <f t="shared" si="0"/>
        <v>12.755102040816338</v>
      </c>
      <c r="H31" s="126">
        <f t="shared" si="1"/>
        <v>41.326530612244881</v>
      </c>
      <c r="I31" s="124">
        <f t="shared" ref="I31:I38" si="5">(C$41-$F$41)^2</f>
        <v>12.755102040816338</v>
      </c>
      <c r="J31" s="125">
        <f t="shared" si="2"/>
        <v>1.1479591836734726</v>
      </c>
      <c r="K31" s="126">
        <f t="shared" si="2"/>
        <v>22.675736961451239</v>
      </c>
      <c r="L31" s="124">
        <f t="shared" ref="L31:L38" si="6">(C31-C$41)^2</f>
        <v>0</v>
      </c>
      <c r="M31" s="125">
        <f t="shared" si="3"/>
        <v>6.25</v>
      </c>
      <c r="N31" s="126">
        <f t="shared" si="3"/>
        <v>2.7777777777777759</v>
      </c>
    </row>
    <row r="32" spans="2:14">
      <c r="B32" s="551"/>
      <c r="C32" s="6">
        <v>15</v>
      </c>
      <c r="D32" s="6">
        <v>10</v>
      </c>
      <c r="E32" s="113">
        <v>5</v>
      </c>
      <c r="F32" s="124">
        <f t="shared" si="4"/>
        <v>2.0408163265306078</v>
      </c>
      <c r="G32" s="125">
        <f t="shared" si="0"/>
        <v>41.326530612244881</v>
      </c>
      <c r="H32" s="126">
        <f t="shared" si="1"/>
        <v>130.61224489795916</v>
      </c>
      <c r="I32" s="124">
        <f t="shared" si="5"/>
        <v>12.755102040816338</v>
      </c>
      <c r="J32" s="125">
        <f t="shared" si="2"/>
        <v>1.1479591836734726</v>
      </c>
      <c r="K32" s="126">
        <f t="shared" si="2"/>
        <v>22.675736961451239</v>
      </c>
      <c r="L32" s="124">
        <f t="shared" si="6"/>
        <v>25</v>
      </c>
      <c r="M32" s="125">
        <f t="shared" si="3"/>
        <v>56.25</v>
      </c>
      <c r="N32" s="126">
        <f t="shared" si="3"/>
        <v>44.444444444444436</v>
      </c>
    </row>
    <row r="33" spans="2:14">
      <c r="B33" s="551"/>
      <c r="C33" s="6">
        <v>25</v>
      </c>
      <c r="D33" s="6">
        <v>15</v>
      </c>
      <c r="E33" s="113">
        <v>10</v>
      </c>
      <c r="F33" s="124">
        <f t="shared" si="4"/>
        <v>73.469387755102062</v>
      </c>
      <c r="G33" s="125">
        <f t="shared" si="0"/>
        <v>2.0408163265306078</v>
      </c>
      <c r="H33" s="126">
        <f t="shared" si="1"/>
        <v>41.326530612244881</v>
      </c>
      <c r="I33" s="124">
        <f t="shared" si="5"/>
        <v>12.755102040816338</v>
      </c>
      <c r="J33" s="125">
        <f t="shared" si="2"/>
        <v>1.1479591836734726</v>
      </c>
      <c r="K33" s="126">
        <f t="shared" si="2"/>
        <v>22.675736961451239</v>
      </c>
      <c r="L33" s="124">
        <f t="shared" si="6"/>
        <v>25</v>
      </c>
      <c r="M33" s="125">
        <f t="shared" si="3"/>
        <v>6.25</v>
      </c>
      <c r="N33" s="126">
        <f t="shared" si="3"/>
        <v>2.7777777777777759</v>
      </c>
    </row>
    <row r="34" spans="2:14">
      <c r="B34" s="551"/>
      <c r="C34" s="6">
        <v>20</v>
      </c>
      <c r="D34" s="6">
        <v>25</v>
      </c>
      <c r="E34" s="113">
        <v>20</v>
      </c>
      <c r="F34" s="124">
        <f t="shared" si="4"/>
        <v>12.755102040816338</v>
      </c>
      <c r="G34" s="125">
        <f t="shared" si="0"/>
        <v>73.469387755102062</v>
      </c>
      <c r="H34" s="126">
        <f t="shared" si="1"/>
        <v>12.755102040816338</v>
      </c>
      <c r="I34" s="124">
        <f t="shared" si="5"/>
        <v>12.755102040816338</v>
      </c>
      <c r="J34" s="125">
        <f t="shared" si="2"/>
        <v>1.1479591836734726</v>
      </c>
      <c r="K34" s="126">
        <f t="shared" si="2"/>
        <v>22.675736961451239</v>
      </c>
      <c r="L34" s="124">
        <f t="shared" si="6"/>
        <v>0</v>
      </c>
      <c r="M34" s="125">
        <f t="shared" si="3"/>
        <v>56.25</v>
      </c>
      <c r="N34" s="126">
        <f t="shared" si="3"/>
        <v>69.444444444444457</v>
      </c>
    </row>
    <row r="35" spans="2:14">
      <c r="B35" s="551"/>
      <c r="C35" s="6">
        <v>30</v>
      </c>
      <c r="D35" s="6">
        <v>20</v>
      </c>
      <c r="E35" s="113">
        <v>10</v>
      </c>
      <c r="F35" s="124">
        <f t="shared" si="4"/>
        <v>184.1836734693878</v>
      </c>
      <c r="G35" s="125">
        <f t="shared" si="0"/>
        <v>12.755102040816338</v>
      </c>
      <c r="H35" s="126">
        <f t="shared" si="1"/>
        <v>41.326530612244881</v>
      </c>
      <c r="I35" s="124">
        <f t="shared" si="5"/>
        <v>12.755102040816338</v>
      </c>
      <c r="J35" s="125">
        <f t="shared" si="2"/>
        <v>1.1479591836734726</v>
      </c>
      <c r="K35" s="126">
        <f t="shared" si="2"/>
        <v>22.675736961451239</v>
      </c>
      <c r="L35" s="124">
        <f t="shared" si="6"/>
        <v>100</v>
      </c>
      <c r="M35" s="125">
        <f t="shared" si="3"/>
        <v>6.25</v>
      </c>
      <c r="N35" s="126">
        <f t="shared" si="3"/>
        <v>2.7777777777777759</v>
      </c>
    </row>
    <row r="36" spans="2:14">
      <c r="B36" s="551"/>
      <c r="C36" s="6">
        <v>20</v>
      </c>
      <c r="D36" s="6">
        <v>20</v>
      </c>
      <c r="E36" s="113">
        <v>5</v>
      </c>
      <c r="F36" s="124">
        <f t="shared" si="4"/>
        <v>12.755102040816338</v>
      </c>
      <c r="G36" s="125">
        <f t="shared" si="0"/>
        <v>12.755102040816338</v>
      </c>
      <c r="H36" s="126">
        <f t="shared" si="1"/>
        <v>130.61224489795916</v>
      </c>
      <c r="I36" s="124">
        <f t="shared" si="5"/>
        <v>12.755102040816338</v>
      </c>
      <c r="J36" s="125">
        <f t="shared" si="2"/>
        <v>1.1479591836734726</v>
      </c>
      <c r="K36" s="126">
        <f t="shared" si="2"/>
        <v>22.675736961451239</v>
      </c>
      <c r="L36" s="124">
        <f t="shared" si="6"/>
        <v>0</v>
      </c>
      <c r="M36" s="125">
        <f t="shared" si="3"/>
        <v>6.25</v>
      </c>
      <c r="N36" s="126">
        <f t="shared" si="3"/>
        <v>44.444444444444436</v>
      </c>
    </row>
    <row r="37" spans="2:14">
      <c r="B37" s="551"/>
      <c r="C37" s="6">
        <v>25</v>
      </c>
      <c r="D37" s="6">
        <v>25</v>
      </c>
      <c r="E37" s="113">
        <v>15</v>
      </c>
      <c r="F37" s="124">
        <f t="shared" si="4"/>
        <v>73.469387755102062</v>
      </c>
      <c r="G37" s="125">
        <f t="shared" si="0"/>
        <v>73.469387755102062</v>
      </c>
      <c r="H37" s="126">
        <f t="shared" si="1"/>
        <v>2.0408163265306078</v>
      </c>
      <c r="I37" s="124">
        <f t="shared" si="5"/>
        <v>12.755102040816338</v>
      </c>
      <c r="J37" s="125">
        <f t="shared" si="2"/>
        <v>1.1479591836734726</v>
      </c>
      <c r="K37" s="126">
        <f t="shared" si="2"/>
        <v>22.675736961451239</v>
      </c>
      <c r="L37" s="124">
        <f t="shared" si="6"/>
        <v>25</v>
      </c>
      <c r="M37" s="125">
        <f t="shared" si="3"/>
        <v>56.25</v>
      </c>
      <c r="N37" s="126">
        <f t="shared" si="3"/>
        <v>11.111111111111114</v>
      </c>
    </row>
    <row r="38" spans="2:14">
      <c r="B38" s="551"/>
      <c r="C38" s="6">
        <v>10</v>
      </c>
      <c r="D38" s="6">
        <v>5</v>
      </c>
      <c r="E38" s="113">
        <v>15</v>
      </c>
      <c r="F38" s="124">
        <f t="shared" si="4"/>
        <v>41.326530612244881</v>
      </c>
      <c r="G38" s="125">
        <f t="shared" si="0"/>
        <v>130.61224489795916</v>
      </c>
      <c r="H38" s="126">
        <f t="shared" si="1"/>
        <v>2.0408163265306078</v>
      </c>
      <c r="I38" s="124">
        <f t="shared" si="5"/>
        <v>12.755102040816338</v>
      </c>
      <c r="J38" s="125">
        <f t="shared" si="2"/>
        <v>1.1479591836734726</v>
      </c>
      <c r="K38" s="126">
        <f t="shared" si="2"/>
        <v>22.675736961451239</v>
      </c>
      <c r="L38" s="124">
        <f t="shared" si="6"/>
        <v>100</v>
      </c>
      <c r="M38" s="125">
        <f t="shared" si="3"/>
        <v>156.25</v>
      </c>
      <c r="N38" s="126">
        <f t="shared" si="3"/>
        <v>11.111111111111114</v>
      </c>
    </row>
    <row r="39" spans="2:14" ht="14.25" thickBot="1">
      <c r="B39" s="552"/>
      <c r="C39" s="112"/>
      <c r="D39" s="112">
        <v>30</v>
      </c>
      <c r="E39" s="118"/>
      <c r="F39" s="131"/>
      <c r="G39" s="128">
        <f t="shared" si="0"/>
        <v>184.1836734693878</v>
      </c>
      <c r="H39" s="129"/>
      <c r="I39" s="127"/>
      <c r="J39" s="128">
        <f t="shared" si="2"/>
        <v>1.1479591836734726</v>
      </c>
      <c r="K39" s="129"/>
      <c r="L39" s="127"/>
      <c r="M39" s="128">
        <f t="shared" si="3"/>
        <v>156.25</v>
      </c>
      <c r="N39" s="129"/>
    </row>
    <row r="40" spans="2:14" ht="16.5">
      <c r="B40" s="119" t="s">
        <v>229</v>
      </c>
      <c r="C40" s="132">
        <f>COUNT(C30:C39)</f>
        <v>9</v>
      </c>
      <c r="D40" s="132">
        <f t="shared" ref="D40" si="7">COUNT(D30:D39)</f>
        <v>10</v>
      </c>
      <c r="E40" s="133">
        <f t="shared" ref="E40" si="8">COUNT(E30:E39)</f>
        <v>9</v>
      </c>
      <c r="F40" s="115">
        <f>SUM(C40:E40)</f>
        <v>28</v>
      </c>
    </row>
    <row r="41" spans="2:14" ht="16.5">
      <c r="B41" s="134" t="s">
        <v>231</v>
      </c>
      <c r="C41" s="6">
        <f>AVERAGE(C30:C39)</f>
        <v>20</v>
      </c>
      <c r="D41" s="6">
        <f t="shared" ref="D41:E41" si="9">AVERAGE(D30:D39)</f>
        <v>17.5</v>
      </c>
      <c r="E41" s="113">
        <f t="shared" si="9"/>
        <v>11.666666666666666</v>
      </c>
      <c r="F41" s="130">
        <f>AVERAGE(C30:E39)</f>
        <v>16.428571428571427</v>
      </c>
    </row>
    <row r="42" spans="2:14" ht="16.5">
      <c r="B42" s="134" t="s">
        <v>230</v>
      </c>
      <c r="C42" s="6">
        <f>STDEV(C30:C39)</f>
        <v>6.1237243569579451</v>
      </c>
      <c r="D42" s="6">
        <f t="shared" ref="D42:E42" si="10">STDEV(D30:D39)</f>
        <v>8.579691784155834</v>
      </c>
      <c r="E42" s="113">
        <f t="shared" si="10"/>
        <v>5</v>
      </c>
      <c r="F42" s="130"/>
    </row>
    <row r="43" spans="2:14" ht="16.5">
      <c r="B43" s="134" t="s">
        <v>237</v>
      </c>
      <c r="C43" s="122">
        <f>SUM(F30:F39)</f>
        <v>414.79591836734699</v>
      </c>
      <c r="D43" s="122">
        <f t="shared" ref="D43:E43" si="11">SUM(G30:G39)</f>
        <v>673.9795918367347</v>
      </c>
      <c r="E43" s="122">
        <f t="shared" si="11"/>
        <v>404.08163265306109</v>
      </c>
      <c r="F43" s="130">
        <f>SUM(C43:E43)</f>
        <v>1492.8571428571427</v>
      </c>
      <c r="H43" s="380"/>
      <c r="I43" s="380"/>
      <c r="J43" s="380"/>
      <c r="K43" s="380"/>
      <c r="L43" s="380"/>
      <c r="M43" s="380"/>
      <c r="N43" s="380"/>
    </row>
    <row r="44" spans="2:14" ht="16.5">
      <c r="B44" s="134" t="s">
        <v>238</v>
      </c>
      <c r="C44" s="122">
        <f>SUM(I30:I39)</f>
        <v>114.79591836734704</v>
      </c>
      <c r="D44" s="122">
        <f t="shared" ref="D44:E44" si="12">SUM(J30:J39)</f>
        <v>11.479591836734729</v>
      </c>
      <c r="E44" s="122">
        <f t="shared" si="12"/>
        <v>204.08163265306115</v>
      </c>
      <c r="F44" s="130">
        <f>SUM(C44:E44)</f>
        <v>330.35714285714289</v>
      </c>
      <c r="H44" s="380"/>
      <c r="I44" s="380"/>
      <c r="J44" s="380"/>
      <c r="K44" s="380"/>
      <c r="L44" s="380"/>
      <c r="M44" s="380"/>
      <c r="N44" s="380"/>
    </row>
    <row r="45" spans="2:14" ht="17.25" thickBot="1">
      <c r="B45" s="135" t="s">
        <v>239</v>
      </c>
      <c r="C45" s="123">
        <f>SUM(L30:L39)</f>
        <v>300</v>
      </c>
      <c r="D45" s="123">
        <f t="shared" ref="D45:E45" si="13">SUM(M30:M39)</f>
        <v>662.5</v>
      </c>
      <c r="E45" s="123">
        <f t="shared" si="13"/>
        <v>200</v>
      </c>
      <c r="F45" s="136">
        <f>SUM(C45:E45)</f>
        <v>1162.5</v>
      </c>
      <c r="H45" s="380"/>
      <c r="I45" s="380"/>
      <c r="J45" s="380"/>
      <c r="K45" s="380"/>
      <c r="L45" s="380"/>
      <c r="M45" s="380"/>
      <c r="N45" s="380"/>
    </row>
    <row r="46" spans="2:14" ht="16.5">
      <c r="B46" s="134" t="s">
        <v>243</v>
      </c>
      <c r="C46" s="130">
        <f>F44/2</f>
        <v>165.17857142857144</v>
      </c>
      <c r="H46" s="204"/>
      <c r="I46" s="204"/>
      <c r="J46" s="204"/>
      <c r="K46" s="204"/>
      <c r="L46" s="204"/>
      <c r="M46" s="380"/>
      <c r="N46" s="380"/>
    </row>
    <row r="47" spans="2:14" ht="17.25" thickBot="1">
      <c r="B47" s="135" t="s">
        <v>244</v>
      </c>
      <c r="C47" s="136">
        <f>F45/25</f>
        <v>46.5</v>
      </c>
      <c r="H47" s="74"/>
      <c r="I47" s="74"/>
      <c r="J47" s="74"/>
      <c r="K47" s="74"/>
      <c r="L47" s="74"/>
      <c r="M47" s="380"/>
      <c r="N47" s="380"/>
    </row>
    <row r="48" spans="2:14" ht="16.5">
      <c r="B48" s="134" t="s">
        <v>245</v>
      </c>
      <c r="C48" s="130">
        <f>C46/C47</f>
        <v>3.5522273425499233</v>
      </c>
      <c r="H48" s="74"/>
      <c r="I48" s="74"/>
      <c r="J48" s="74"/>
      <c r="K48" s="74"/>
      <c r="L48" s="74"/>
      <c r="M48" s="380"/>
      <c r="N48" s="380"/>
    </row>
    <row r="49" spans="1:14" ht="17.25" thickBot="1">
      <c r="B49" s="137" t="s">
        <v>246</v>
      </c>
      <c r="C49" s="138">
        <f>FINV(0.05,2,25)</f>
        <v>3.3851899614491709</v>
      </c>
      <c r="H49" s="74"/>
      <c r="I49" s="74"/>
      <c r="J49" s="74"/>
      <c r="K49" s="74"/>
      <c r="L49" s="74"/>
      <c r="M49" s="380"/>
      <c r="N49" s="380"/>
    </row>
    <row r="50" spans="1:14" ht="16.5">
      <c r="B50" s="119" t="s">
        <v>248</v>
      </c>
      <c r="C50" s="104">
        <v>3.52</v>
      </c>
      <c r="H50" s="380"/>
      <c r="I50" s="380"/>
      <c r="J50" s="380"/>
      <c r="K50" s="380"/>
      <c r="L50" s="380"/>
      <c r="M50" s="380"/>
      <c r="N50" s="380"/>
    </row>
    <row r="51" spans="1:14">
      <c r="B51" s="134" t="s">
        <v>249</v>
      </c>
      <c r="C51" s="142">
        <f>3/(1/C40+1/D40+1/E40)</f>
        <v>9.3103448275862082</v>
      </c>
      <c r="H51" s="380"/>
      <c r="I51" s="380"/>
      <c r="J51" s="380"/>
      <c r="K51" s="380"/>
      <c r="L51" s="380"/>
      <c r="M51" s="380"/>
      <c r="N51" s="380"/>
    </row>
    <row r="52" spans="1:14" ht="14.25" thickBot="1">
      <c r="B52" s="135" t="s">
        <v>250</v>
      </c>
      <c r="C52" s="143">
        <f>C50*SQRT(C47/C51)</f>
        <v>7.8665853103137726</v>
      </c>
      <c r="H52" s="380"/>
      <c r="I52" s="380"/>
      <c r="J52" s="380"/>
      <c r="K52" s="380"/>
      <c r="L52" s="380"/>
      <c r="M52" s="380"/>
      <c r="N52" s="380"/>
    </row>
    <row r="53" spans="1:14">
      <c r="H53" s="204"/>
      <c r="I53" s="204"/>
      <c r="J53" s="204"/>
      <c r="K53" s="204"/>
      <c r="L53" s="204"/>
      <c r="M53" s="204"/>
      <c r="N53" s="204"/>
    </row>
    <row r="54" spans="1:14">
      <c r="B54" s="1" t="s">
        <v>247</v>
      </c>
      <c r="H54" s="74"/>
      <c r="I54" s="74"/>
      <c r="J54" s="74"/>
      <c r="K54" s="74"/>
      <c r="L54" s="74"/>
      <c r="M54" s="74"/>
      <c r="N54" s="74"/>
    </row>
    <row r="55" spans="1:14">
      <c r="B55" s="156"/>
      <c r="C55" s="181"/>
      <c r="D55" s="77" t="s">
        <v>70</v>
      </c>
      <c r="E55" s="77" t="s">
        <v>71</v>
      </c>
      <c r="F55" s="77" t="s">
        <v>72</v>
      </c>
      <c r="H55" s="74"/>
      <c r="I55" s="74"/>
      <c r="J55" s="74"/>
      <c r="K55" s="74"/>
      <c r="L55" s="74"/>
      <c r="M55" s="74"/>
      <c r="N55" s="74"/>
    </row>
    <row r="56" spans="1:14" ht="14.25" thickBot="1">
      <c r="B56" s="181"/>
      <c r="C56" s="181" t="s">
        <v>281</v>
      </c>
      <c r="D56" s="182">
        <v>20</v>
      </c>
      <c r="E56" s="182">
        <v>17.5</v>
      </c>
      <c r="F56" s="182">
        <v>11.666666666666666</v>
      </c>
      <c r="H56" s="74"/>
      <c r="I56" s="74"/>
      <c r="J56" s="74"/>
      <c r="K56" s="74"/>
      <c r="L56" s="74"/>
      <c r="M56" s="74"/>
      <c r="N56" s="74"/>
    </row>
    <row r="57" spans="1:14">
      <c r="B57" s="77" t="s">
        <v>70</v>
      </c>
      <c r="C57" s="153">
        <v>20</v>
      </c>
      <c r="D57" s="183"/>
      <c r="E57" s="191"/>
      <c r="F57" s="523"/>
      <c r="H57" s="74"/>
      <c r="I57" s="74"/>
      <c r="J57" s="74"/>
      <c r="K57" s="74"/>
      <c r="L57" s="74"/>
      <c r="M57" s="74"/>
      <c r="N57" s="74"/>
    </row>
    <row r="58" spans="1:14">
      <c r="B58" s="77" t="s">
        <v>71</v>
      </c>
      <c r="C58" s="153">
        <v>17.5</v>
      </c>
      <c r="D58" s="184"/>
      <c r="E58" s="179"/>
      <c r="F58" s="185"/>
      <c r="H58" s="58"/>
      <c r="I58" s="58"/>
      <c r="J58" s="58"/>
      <c r="K58" s="58"/>
      <c r="L58" s="58"/>
      <c r="M58" s="58"/>
      <c r="N58" s="58"/>
    </row>
    <row r="59" spans="1:14" ht="14.25" thickBot="1">
      <c r="B59" s="77" t="s">
        <v>72</v>
      </c>
      <c r="C59" s="153">
        <v>11.666666666666666</v>
      </c>
      <c r="D59" s="186"/>
      <c r="E59" s="187"/>
      <c r="F59" s="188"/>
    </row>
    <row r="60" spans="1:14">
      <c r="B60" s="180" t="s">
        <v>283</v>
      </c>
    </row>
    <row r="62" spans="1:14" s="60" customFormat="1">
      <c r="A62" s="60" t="s">
        <v>73</v>
      </c>
    </row>
    <row r="64" spans="1:14">
      <c r="B64" s="553"/>
      <c r="C64" s="546" t="s">
        <v>75</v>
      </c>
      <c r="D64" s="546"/>
      <c r="E64" s="546"/>
      <c r="G64" s="553"/>
      <c r="H64" s="546" t="s">
        <v>75</v>
      </c>
      <c r="I64" s="546"/>
      <c r="J64" s="546"/>
    </row>
    <row r="65" spans="2:10">
      <c r="B65" s="553"/>
      <c r="C65" s="5" t="s">
        <v>70</v>
      </c>
      <c r="D65" s="5" t="s">
        <v>71</v>
      </c>
      <c r="E65" s="5" t="s">
        <v>72</v>
      </c>
      <c r="G65" s="553"/>
      <c r="H65" s="77" t="s">
        <v>70</v>
      </c>
      <c r="I65" s="77" t="s">
        <v>71</v>
      </c>
      <c r="J65" s="77" t="s">
        <v>72</v>
      </c>
    </row>
    <row r="66" spans="2:10">
      <c r="B66" s="551" t="s">
        <v>257</v>
      </c>
      <c r="C66" s="6">
        <v>2</v>
      </c>
      <c r="D66" s="6">
        <v>4</v>
      </c>
      <c r="E66" s="6">
        <v>3</v>
      </c>
      <c r="G66" s="551" t="s">
        <v>257</v>
      </c>
      <c r="H66" s="81">
        <v>2.5</v>
      </c>
      <c r="I66" s="81">
        <v>9.5</v>
      </c>
      <c r="J66" s="81">
        <v>6</v>
      </c>
    </row>
    <row r="67" spans="2:10">
      <c r="B67" s="551"/>
      <c r="C67" s="6">
        <v>4</v>
      </c>
      <c r="D67" s="6">
        <v>5</v>
      </c>
      <c r="E67" s="6">
        <v>9</v>
      </c>
      <c r="G67" s="551"/>
      <c r="H67" s="81">
        <v>9.5</v>
      </c>
      <c r="I67" s="81">
        <v>13.5</v>
      </c>
      <c r="J67" s="81">
        <v>17</v>
      </c>
    </row>
    <row r="68" spans="2:10">
      <c r="B68" s="551"/>
      <c r="C68" s="6">
        <v>3</v>
      </c>
      <c r="D68" s="6">
        <v>6</v>
      </c>
      <c r="E68" s="6">
        <v>4</v>
      </c>
      <c r="G68" s="551"/>
      <c r="H68" s="81">
        <v>6</v>
      </c>
      <c r="I68" s="81">
        <v>16</v>
      </c>
      <c r="J68" s="81">
        <v>9.5</v>
      </c>
    </row>
    <row r="69" spans="2:10">
      <c r="B69" s="551"/>
      <c r="C69" s="6">
        <v>2</v>
      </c>
      <c r="D69" s="6">
        <v>2</v>
      </c>
      <c r="E69" s="6">
        <v>10</v>
      </c>
      <c r="G69" s="551"/>
      <c r="H69" s="81">
        <v>2.5</v>
      </c>
      <c r="I69" s="81">
        <v>2.5</v>
      </c>
      <c r="J69" s="81">
        <v>18</v>
      </c>
    </row>
    <row r="70" spans="2:10">
      <c r="B70" s="551"/>
      <c r="C70" s="6">
        <v>3</v>
      </c>
      <c r="D70" s="6">
        <v>5</v>
      </c>
      <c r="E70" s="6">
        <v>4</v>
      </c>
      <c r="G70" s="551"/>
      <c r="H70" s="81">
        <v>6</v>
      </c>
      <c r="I70" s="81">
        <v>13.5</v>
      </c>
      <c r="J70" s="81">
        <v>9.5</v>
      </c>
    </row>
    <row r="71" spans="2:10">
      <c r="B71" s="552"/>
      <c r="C71" s="6">
        <v>2</v>
      </c>
      <c r="D71" s="6">
        <v>5</v>
      </c>
      <c r="E71" s="6">
        <v>5</v>
      </c>
      <c r="G71" s="551"/>
      <c r="H71" s="81">
        <v>2.5</v>
      </c>
      <c r="I71" s="81">
        <v>13.5</v>
      </c>
      <c r="J71" s="81">
        <v>13.5</v>
      </c>
    </row>
    <row r="72" spans="2:10" ht="16.5">
      <c r="B72" s="77" t="s">
        <v>229</v>
      </c>
      <c r="C72" s="2">
        <f>COUNT(C66:C71)</f>
        <v>6</v>
      </c>
      <c r="D72" s="2">
        <f t="shared" ref="D72:E72" si="14">COUNT(D66:D71)</f>
        <v>6</v>
      </c>
      <c r="E72" s="2">
        <f t="shared" si="14"/>
        <v>6</v>
      </c>
      <c r="G72" s="77" t="s">
        <v>229</v>
      </c>
      <c r="H72" s="2"/>
      <c r="I72" s="2"/>
      <c r="J72" s="2"/>
    </row>
    <row r="73" spans="2:10">
      <c r="G73" s="77" t="s">
        <v>261</v>
      </c>
      <c r="H73" s="2"/>
      <c r="I73" s="2"/>
      <c r="J73" s="2"/>
    </row>
    <row r="74" spans="2:10">
      <c r="G74" s="77" t="s">
        <v>262</v>
      </c>
      <c r="H74" s="2"/>
      <c r="I74" s="2"/>
      <c r="J74" s="2"/>
    </row>
    <row r="75" spans="2:10">
      <c r="G75" s="152" t="s">
        <v>263</v>
      </c>
      <c r="H75" s="2"/>
    </row>
    <row r="76" spans="2:10" s="18" customFormat="1">
      <c r="G76" s="152" t="s">
        <v>264</v>
      </c>
      <c r="H76" s="63"/>
    </row>
    <row r="77" spans="2:10" s="18" customFormat="1">
      <c r="G77" s="152" t="s">
        <v>265</v>
      </c>
      <c r="H77" s="64"/>
    </row>
    <row r="78" spans="2:10" s="18" customFormat="1" ht="15.75">
      <c r="G78" s="147" t="s">
        <v>266</v>
      </c>
      <c r="H78" s="146"/>
    </row>
    <row r="79" spans="2:10">
      <c r="B79" s="18"/>
      <c r="C79" s="18"/>
      <c r="D79" s="18"/>
      <c r="E79" s="18"/>
      <c r="F79" s="18"/>
      <c r="G79" s="18"/>
    </row>
    <row r="80" spans="2:10">
      <c r="B80" s="77" t="s">
        <v>258</v>
      </c>
      <c r="C80" s="77" t="s">
        <v>259</v>
      </c>
      <c r="D80" s="77" t="s">
        <v>260</v>
      </c>
      <c r="F80" s="77" t="s">
        <v>260</v>
      </c>
    </row>
    <row r="81" spans="2:6">
      <c r="B81" s="77" t="s">
        <v>70</v>
      </c>
      <c r="C81" s="6">
        <v>2</v>
      </c>
      <c r="D81" s="146">
        <v>1</v>
      </c>
      <c r="F81" s="146">
        <f t="shared" ref="F81:F98" si="15">_xlfn.RANK.AVG(C81,$C$81:$C$98,1)</f>
        <v>2.5</v>
      </c>
    </row>
    <row r="82" spans="2:6">
      <c r="B82" s="77" t="s">
        <v>70</v>
      </c>
      <c r="C82" s="6">
        <v>2</v>
      </c>
      <c r="D82" s="146">
        <v>2</v>
      </c>
      <c r="F82" s="146">
        <f t="shared" si="15"/>
        <v>2.5</v>
      </c>
    </row>
    <row r="83" spans="2:6">
      <c r="B83" s="77" t="s">
        <v>70</v>
      </c>
      <c r="C83" s="6">
        <v>2</v>
      </c>
      <c r="D83" s="146">
        <v>3</v>
      </c>
      <c r="F83" s="146">
        <f t="shared" si="15"/>
        <v>2.5</v>
      </c>
    </row>
    <row r="84" spans="2:6">
      <c r="B84" s="77" t="s">
        <v>71</v>
      </c>
      <c r="C84" s="6">
        <v>2</v>
      </c>
      <c r="D84" s="146">
        <v>4</v>
      </c>
      <c r="E84" s="146">
        <f>AVERAGE(D81:D84)</f>
        <v>2.5</v>
      </c>
      <c r="F84" s="146">
        <f t="shared" si="15"/>
        <v>2.5</v>
      </c>
    </row>
    <row r="85" spans="2:6">
      <c r="B85" s="77" t="s">
        <v>70</v>
      </c>
      <c r="C85" s="6">
        <v>3</v>
      </c>
      <c r="D85" s="148">
        <v>5</v>
      </c>
      <c r="F85" s="148">
        <f t="shared" si="15"/>
        <v>6</v>
      </c>
    </row>
    <row r="86" spans="2:6">
      <c r="B86" s="77" t="s">
        <v>70</v>
      </c>
      <c r="C86" s="6">
        <v>3</v>
      </c>
      <c r="D86" s="148">
        <v>6</v>
      </c>
      <c r="F86" s="148">
        <f t="shared" si="15"/>
        <v>6</v>
      </c>
    </row>
    <row r="87" spans="2:6">
      <c r="B87" s="77" t="s">
        <v>72</v>
      </c>
      <c r="C87" s="6">
        <v>3</v>
      </c>
      <c r="D87" s="148">
        <v>7</v>
      </c>
      <c r="E87" s="148">
        <f>AVERAGE(D85:D87)</f>
        <v>6</v>
      </c>
      <c r="F87" s="148">
        <f t="shared" si="15"/>
        <v>6</v>
      </c>
    </row>
    <row r="88" spans="2:6">
      <c r="B88" s="77" t="s">
        <v>70</v>
      </c>
      <c r="C88" s="6">
        <v>4</v>
      </c>
      <c r="D88" s="149">
        <v>8</v>
      </c>
      <c r="F88" s="149">
        <f t="shared" si="15"/>
        <v>9.5</v>
      </c>
    </row>
    <row r="89" spans="2:6">
      <c r="B89" s="77" t="s">
        <v>71</v>
      </c>
      <c r="C89" s="6">
        <v>4</v>
      </c>
      <c r="D89" s="149">
        <v>9</v>
      </c>
      <c r="F89" s="149">
        <f t="shared" si="15"/>
        <v>9.5</v>
      </c>
    </row>
    <row r="90" spans="2:6">
      <c r="B90" s="77" t="s">
        <v>72</v>
      </c>
      <c r="C90" s="6">
        <v>4</v>
      </c>
      <c r="D90" s="149">
        <v>10</v>
      </c>
      <c r="F90" s="149">
        <f t="shared" si="15"/>
        <v>9.5</v>
      </c>
    </row>
    <row r="91" spans="2:6">
      <c r="B91" s="77" t="s">
        <v>72</v>
      </c>
      <c r="C91" s="6">
        <v>4</v>
      </c>
      <c r="D91" s="149">
        <v>11</v>
      </c>
      <c r="E91" s="149">
        <f>AVERAGE(D88:D91)</f>
        <v>9.5</v>
      </c>
      <c r="F91" s="149">
        <f t="shared" si="15"/>
        <v>9.5</v>
      </c>
    </row>
    <row r="92" spans="2:6">
      <c r="B92" s="77" t="s">
        <v>71</v>
      </c>
      <c r="C92" s="6">
        <v>5</v>
      </c>
      <c r="D92" s="150">
        <v>12</v>
      </c>
      <c r="F92" s="150">
        <f t="shared" si="15"/>
        <v>13.5</v>
      </c>
    </row>
    <row r="93" spans="2:6">
      <c r="B93" s="77" t="s">
        <v>71</v>
      </c>
      <c r="C93" s="6">
        <v>5</v>
      </c>
      <c r="D93" s="150">
        <v>13</v>
      </c>
      <c r="F93" s="150">
        <f t="shared" si="15"/>
        <v>13.5</v>
      </c>
    </row>
    <row r="94" spans="2:6">
      <c r="B94" s="77" t="s">
        <v>71</v>
      </c>
      <c r="C94" s="6">
        <v>5</v>
      </c>
      <c r="D94" s="150">
        <v>14</v>
      </c>
      <c r="F94" s="150">
        <f t="shared" si="15"/>
        <v>13.5</v>
      </c>
    </row>
    <row r="95" spans="2:6">
      <c r="B95" s="77" t="s">
        <v>72</v>
      </c>
      <c r="C95" s="6">
        <v>5</v>
      </c>
      <c r="D95" s="150">
        <v>15</v>
      </c>
      <c r="E95" s="150">
        <f>AVERAGE(D92:D95)</f>
        <v>13.5</v>
      </c>
      <c r="F95" s="150">
        <f t="shared" si="15"/>
        <v>13.5</v>
      </c>
    </row>
    <row r="96" spans="2:6">
      <c r="B96" s="77" t="s">
        <v>71</v>
      </c>
      <c r="C96" s="6">
        <v>6</v>
      </c>
      <c r="D96" s="63">
        <f>RANK(C96,$C$81:$C$98,1)</f>
        <v>16</v>
      </c>
      <c r="F96" s="2">
        <f t="shared" si="15"/>
        <v>16</v>
      </c>
    </row>
    <row r="97" spans="2:11">
      <c r="B97" s="77" t="s">
        <v>72</v>
      </c>
      <c r="C97" s="6">
        <v>9</v>
      </c>
      <c r="D97" s="63">
        <f>RANK(C97,$C$81:$C$98,1)</f>
        <v>17</v>
      </c>
      <c r="F97" s="2">
        <f t="shared" si="15"/>
        <v>17</v>
      </c>
    </row>
    <row r="98" spans="2:11">
      <c r="B98" s="77" t="s">
        <v>72</v>
      </c>
      <c r="C98" s="6">
        <v>10</v>
      </c>
      <c r="D98" s="63">
        <f>RANK(C98,$C$81:$C$98,1)</f>
        <v>18</v>
      </c>
      <c r="F98" s="2">
        <f t="shared" si="15"/>
        <v>18</v>
      </c>
    </row>
    <row r="100" spans="2:11">
      <c r="B100" s="163" t="s">
        <v>272</v>
      </c>
    </row>
    <row r="101" spans="2:11" s="158" customFormat="1">
      <c r="B101" s="156"/>
      <c r="C101" s="77" t="s">
        <v>70</v>
      </c>
      <c r="D101" s="77" t="s">
        <v>71</v>
      </c>
      <c r="E101" s="160" t="s">
        <v>269</v>
      </c>
      <c r="F101" s="77" t="s">
        <v>70</v>
      </c>
      <c r="G101" s="77" t="s">
        <v>72</v>
      </c>
      <c r="H101" s="160" t="s">
        <v>270</v>
      </c>
      <c r="I101" s="77" t="s">
        <v>71</v>
      </c>
      <c r="J101" s="77" t="s">
        <v>72</v>
      </c>
      <c r="K101" s="160" t="s">
        <v>271</v>
      </c>
    </row>
    <row r="102" spans="2:11">
      <c r="B102" s="551" t="s">
        <v>257</v>
      </c>
      <c r="C102" s="6">
        <v>2</v>
      </c>
      <c r="D102" s="6">
        <v>4</v>
      </c>
      <c r="E102" s="161">
        <v>0.5</v>
      </c>
      <c r="F102" s="6">
        <v>2</v>
      </c>
      <c r="G102" s="6">
        <v>3</v>
      </c>
      <c r="H102" s="161">
        <v>2</v>
      </c>
      <c r="I102" s="6">
        <v>4</v>
      </c>
      <c r="J102" s="6">
        <v>3</v>
      </c>
      <c r="K102" s="161">
        <v>5</v>
      </c>
    </row>
    <row r="103" spans="2:11">
      <c r="B103" s="551"/>
      <c r="C103" s="6">
        <v>4</v>
      </c>
      <c r="D103" s="6">
        <v>5</v>
      </c>
      <c r="E103" s="161">
        <v>0</v>
      </c>
      <c r="F103" s="6">
        <v>4</v>
      </c>
      <c r="G103" s="6">
        <v>9</v>
      </c>
      <c r="H103" s="161">
        <v>0</v>
      </c>
      <c r="I103" s="6">
        <v>5</v>
      </c>
      <c r="J103" s="6">
        <v>9</v>
      </c>
      <c r="K103" s="161">
        <v>0</v>
      </c>
    </row>
    <row r="104" spans="2:11">
      <c r="B104" s="551"/>
      <c r="C104" s="6">
        <v>3</v>
      </c>
      <c r="D104" s="6">
        <v>6</v>
      </c>
      <c r="E104" s="161">
        <v>0</v>
      </c>
      <c r="F104" s="6">
        <v>3</v>
      </c>
      <c r="G104" s="6">
        <v>4</v>
      </c>
      <c r="H104" s="161">
        <v>0.5</v>
      </c>
      <c r="I104" s="6">
        <v>6</v>
      </c>
      <c r="J104" s="6">
        <v>4</v>
      </c>
      <c r="K104" s="161">
        <v>4.5</v>
      </c>
    </row>
    <row r="105" spans="2:11">
      <c r="B105" s="551"/>
      <c r="C105" s="6">
        <v>2</v>
      </c>
      <c r="D105" s="6">
        <v>2</v>
      </c>
      <c r="E105" s="159">
        <v>4.5</v>
      </c>
      <c r="F105" s="6">
        <v>2</v>
      </c>
      <c r="G105" s="6">
        <v>10</v>
      </c>
      <c r="H105" s="159">
        <v>0</v>
      </c>
      <c r="I105" s="6">
        <v>2</v>
      </c>
      <c r="J105" s="6">
        <v>10</v>
      </c>
      <c r="K105" s="159">
        <v>0</v>
      </c>
    </row>
    <row r="106" spans="2:11">
      <c r="B106" s="551"/>
      <c r="C106" s="6">
        <v>3</v>
      </c>
      <c r="D106" s="6">
        <v>5</v>
      </c>
      <c r="E106" s="159">
        <v>0</v>
      </c>
      <c r="F106" s="6">
        <v>3</v>
      </c>
      <c r="G106" s="6">
        <v>4</v>
      </c>
      <c r="H106" s="159">
        <v>0.5</v>
      </c>
      <c r="I106" s="6">
        <v>5</v>
      </c>
      <c r="J106" s="6">
        <v>4</v>
      </c>
      <c r="K106" s="159">
        <v>4.5</v>
      </c>
    </row>
    <row r="107" spans="2:11">
      <c r="B107" s="552"/>
      <c r="C107" s="6">
        <v>2</v>
      </c>
      <c r="D107" s="6">
        <v>5</v>
      </c>
      <c r="E107" s="159">
        <v>0</v>
      </c>
      <c r="F107" s="6">
        <v>2</v>
      </c>
      <c r="G107" s="6">
        <v>5</v>
      </c>
      <c r="H107" s="159">
        <v>0</v>
      </c>
      <c r="I107" s="6">
        <v>5</v>
      </c>
      <c r="J107" s="6">
        <v>5</v>
      </c>
      <c r="K107" s="159">
        <v>2.5</v>
      </c>
    </row>
    <row r="108" spans="2:11" ht="16.5">
      <c r="B108" s="157" t="s">
        <v>273</v>
      </c>
      <c r="D108" s="110" t="s">
        <v>267</v>
      </c>
      <c r="E108" s="162">
        <f>SUM(E102:E107)</f>
        <v>5</v>
      </c>
      <c r="G108" s="110" t="s">
        <v>267</v>
      </c>
      <c r="H108" s="162">
        <f>SUM(H102:H107)</f>
        <v>3</v>
      </c>
      <c r="J108" s="110" t="s">
        <v>267</v>
      </c>
      <c r="K108" s="162">
        <f>SUM(K102:K107)</f>
        <v>16.5</v>
      </c>
    </row>
    <row r="109" spans="2:11" ht="16.5">
      <c r="D109" s="1" t="s">
        <v>274</v>
      </c>
      <c r="G109" s="1" t="s">
        <v>274</v>
      </c>
      <c r="J109" s="1" t="s">
        <v>275</v>
      </c>
    </row>
  </sheetData>
  <sortState ref="B68:D85">
    <sortCondition ref="C68:C85"/>
  </sortState>
  <mergeCells count="16">
    <mergeCell ref="L28:N28"/>
    <mergeCell ref="B66:B71"/>
    <mergeCell ref="B3:B4"/>
    <mergeCell ref="C3:E3"/>
    <mergeCell ref="B5:B14"/>
    <mergeCell ref="B64:B65"/>
    <mergeCell ref="C64:E64"/>
    <mergeCell ref="B30:B39"/>
    <mergeCell ref="B102:B107"/>
    <mergeCell ref="G64:G65"/>
    <mergeCell ref="H64:J64"/>
    <mergeCell ref="G66:G71"/>
    <mergeCell ref="B28:B29"/>
    <mergeCell ref="C28:E28"/>
    <mergeCell ref="F28:H28"/>
    <mergeCell ref="I28:K2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49" workbookViewId="0"/>
  </sheetViews>
  <sheetFormatPr defaultRowHeight="13.5"/>
  <cols>
    <col min="1" max="1" width="18.5" style="1" customWidth="1"/>
    <col min="2" max="2" width="11" style="1" bestFit="1" customWidth="1"/>
    <col min="3" max="16384" width="9" style="1"/>
  </cols>
  <sheetData>
    <row r="1" spans="1:10" s="60" customFormat="1">
      <c r="A1" s="60" t="s">
        <v>1</v>
      </c>
    </row>
    <row r="3" spans="1:10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>
      <c r="A4" s="4" t="s">
        <v>6</v>
      </c>
      <c r="B4" s="6">
        <v>7.5</v>
      </c>
      <c r="C4" s="6">
        <v>8</v>
      </c>
      <c r="D4" s="6">
        <v>9</v>
      </c>
      <c r="E4" s="6">
        <v>8.6</v>
      </c>
      <c r="F4" s="6">
        <v>29</v>
      </c>
      <c r="G4" s="6">
        <v>7</v>
      </c>
      <c r="H4" s="6">
        <v>8.8000000000000007</v>
      </c>
      <c r="I4" s="6">
        <v>9</v>
      </c>
      <c r="J4" s="6">
        <v>8.5</v>
      </c>
    </row>
    <row r="6" spans="1:10" ht="27">
      <c r="A6" s="232" t="s">
        <v>0</v>
      </c>
      <c r="B6" s="232" t="s">
        <v>6</v>
      </c>
    </row>
    <row r="7" spans="1:10">
      <c r="A7" s="232">
        <v>1</v>
      </c>
      <c r="B7" s="6">
        <v>7.5</v>
      </c>
    </row>
    <row r="8" spans="1:10">
      <c r="A8" s="232">
        <v>2</v>
      </c>
      <c r="B8" s="6">
        <v>8</v>
      </c>
    </row>
    <row r="9" spans="1:10">
      <c r="A9" s="232">
        <v>3</v>
      </c>
      <c r="B9" s="6">
        <v>9</v>
      </c>
    </row>
    <row r="10" spans="1:10">
      <c r="A10" s="232">
        <v>4</v>
      </c>
      <c r="B10" s="6">
        <v>8.6</v>
      </c>
    </row>
    <row r="11" spans="1:10">
      <c r="A11" s="232">
        <v>5</v>
      </c>
      <c r="B11" s="583">
        <v>29</v>
      </c>
    </row>
    <row r="12" spans="1:10">
      <c r="A12" s="232">
        <v>6</v>
      </c>
      <c r="B12" s="6">
        <v>7</v>
      </c>
    </row>
    <row r="13" spans="1:10">
      <c r="A13" s="232">
        <v>7</v>
      </c>
      <c r="B13" s="6">
        <v>8.8000000000000007</v>
      </c>
    </row>
    <row r="14" spans="1:10">
      <c r="A14" s="232">
        <v>8</v>
      </c>
      <c r="B14" s="6">
        <v>9</v>
      </c>
    </row>
    <row r="15" spans="1:10">
      <c r="A15" s="232">
        <v>9</v>
      </c>
      <c r="B15" s="6">
        <v>8.5</v>
      </c>
    </row>
    <row r="16" spans="1:10">
      <c r="A16" s="1" t="s">
        <v>429</v>
      </c>
      <c r="B16" s="233"/>
    </row>
    <row r="17" spans="1:4">
      <c r="A17" s="1" t="s">
        <v>430</v>
      </c>
      <c r="B17" s="233"/>
    </row>
    <row r="18" spans="1:4">
      <c r="B18" s="233"/>
    </row>
    <row r="19" spans="1:4" s="60" customFormat="1">
      <c r="A19" s="60" t="s">
        <v>2</v>
      </c>
    </row>
    <row r="21" spans="1:4">
      <c r="A21" s="353" t="s">
        <v>431</v>
      </c>
      <c r="B21" s="232" t="s">
        <v>432</v>
      </c>
      <c r="C21" s="353" t="s">
        <v>433</v>
      </c>
    </row>
    <row r="22" spans="1:4">
      <c r="A22" s="526" t="s">
        <v>434</v>
      </c>
      <c r="B22" s="193">
        <v>7</v>
      </c>
      <c r="C22" s="352">
        <f>B22/666*100</f>
        <v>1.0510510510510511</v>
      </c>
    </row>
    <row r="23" spans="1:4" ht="27">
      <c r="A23" s="526" t="s">
        <v>435</v>
      </c>
      <c r="B23" s="193">
        <v>16</v>
      </c>
      <c r="C23" s="352">
        <f t="shared" ref="C23:C29" si="0">B23/666*100</f>
        <v>2.4024024024024024</v>
      </c>
    </row>
    <row r="24" spans="1:4">
      <c r="A24" s="526" t="s">
        <v>436</v>
      </c>
      <c r="B24" s="193">
        <v>2</v>
      </c>
      <c r="C24" s="352">
        <f t="shared" si="0"/>
        <v>0.3003003003003003</v>
      </c>
    </row>
    <row r="25" spans="1:4" ht="27">
      <c r="A25" s="526" t="s">
        <v>437</v>
      </c>
      <c r="B25" s="193">
        <v>75</v>
      </c>
      <c r="C25" s="352">
        <f t="shared" si="0"/>
        <v>11.261261261261261</v>
      </c>
    </row>
    <row r="26" spans="1:4" ht="27">
      <c r="A26" s="526" t="s">
        <v>438</v>
      </c>
      <c r="B26" s="193">
        <v>149</v>
      </c>
      <c r="C26" s="352">
        <f t="shared" si="0"/>
        <v>22.372372372372375</v>
      </c>
    </row>
    <row r="27" spans="1:4" ht="27">
      <c r="A27" s="526" t="s">
        <v>439</v>
      </c>
      <c r="B27" s="193">
        <v>318</v>
      </c>
      <c r="C27" s="352">
        <f t="shared" si="0"/>
        <v>47.747747747747752</v>
      </c>
    </row>
    <row r="28" spans="1:4" ht="27">
      <c r="A28" s="526" t="s">
        <v>440</v>
      </c>
      <c r="B28" s="193">
        <v>278</v>
      </c>
      <c r="C28" s="352">
        <f t="shared" si="0"/>
        <v>41.741741741741741</v>
      </c>
    </row>
    <row r="29" spans="1:4" ht="40.5">
      <c r="A29" s="527" t="s">
        <v>441</v>
      </c>
      <c r="B29" s="584">
        <v>418</v>
      </c>
      <c r="C29" s="585">
        <f t="shared" si="0"/>
        <v>62.762762762762762</v>
      </c>
      <c r="D29" s="58"/>
    </row>
    <row r="32" spans="1:4" s="60" customFormat="1">
      <c r="A32" s="60" t="s">
        <v>3</v>
      </c>
    </row>
    <row r="34" spans="1:3">
      <c r="A34" s="232" t="s">
        <v>444</v>
      </c>
      <c r="B34" s="232" t="s">
        <v>442</v>
      </c>
      <c r="C34" s="232" t="s">
        <v>443</v>
      </c>
    </row>
    <row r="35" spans="1:3">
      <c r="A35" s="2">
        <v>1</v>
      </c>
      <c r="B35" s="2">
        <v>9</v>
      </c>
      <c r="C35" s="2">
        <v>6</v>
      </c>
    </row>
    <row r="36" spans="1:3">
      <c r="A36" s="2">
        <v>2</v>
      </c>
      <c r="B36" s="2">
        <v>9</v>
      </c>
      <c r="C36" s="2">
        <v>7</v>
      </c>
    </row>
    <row r="37" spans="1:3">
      <c r="A37" s="2">
        <v>3</v>
      </c>
      <c r="B37" s="2">
        <v>10</v>
      </c>
      <c r="C37" s="2">
        <v>9</v>
      </c>
    </row>
    <row r="38" spans="1:3">
      <c r="A38" s="2">
        <v>4</v>
      </c>
      <c r="B38" s="2">
        <v>10</v>
      </c>
      <c r="C38" s="2">
        <v>9</v>
      </c>
    </row>
    <row r="39" spans="1:3">
      <c r="A39" s="2">
        <v>5</v>
      </c>
      <c r="B39" s="2">
        <v>10</v>
      </c>
      <c r="C39" s="2">
        <v>10</v>
      </c>
    </row>
    <row r="40" spans="1:3">
      <c r="A40" s="2">
        <v>6</v>
      </c>
      <c r="B40" s="2">
        <v>11</v>
      </c>
      <c r="C40" s="2">
        <v>10</v>
      </c>
    </row>
    <row r="41" spans="1:3">
      <c r="A41" s="2">
        <v>7</v>
      </c>
      <c r="B41" s="2">
        <v>11</v>
      </c>
      <c r="C41" s="2">
        <v>11</v>
      </c>
    </row>
    <row r="42" spans="1:3">
      <c r="A42" s="2">
        <v>8</v>
      </c>
      <c r="B42" s="2">
        <v>11</v>
      </c>
      <c r="C42" s="2">
        <v>11</v>
      </c>
    </row>
    <row r="43" spans="1:3">
      <c r="A43" s="2">
        <v>9</v>
      </c>
      <c r="B43" s="2">
        <v>11</v>
      </c>
      <c r="C43" s="2">
        <v>11</v>
      </c>
    </row>
    <row r="44" spans="1:3">
      <c r="A44" s="2">
        <v>10</v>
      </c>
      <c r="B44" s="2">
        <v>12</v>
      </c>
      <c r="C44" s="2">
        <v>12</v>
      </c>
    </row>
    <row r="45" spans="1:3">
      <c r="A45" s="2">
        <v>11</v>
      </c>
      <c r="B45" s="2">
        <v>12</v>
      </c>
      <c r="C45" s="2">
        <v>12</v>
      </c>
    </row>
    <row r="46" spans="1:3">
      <c r="A46" s="2">
        <v>12</v>
      </c>
      <c r="B46" s="2">
        <v>12</v>
      </c>
      <c r="C46" s="2">
        <v>12</v>
      </c>
    </row>
    <row r="47" spans="1:3">
      <c r="A47" s="2">
        <v>13</v>
      </c>
      <c r="B47" s="2"/>
      <c r="C47" s="2">
        <v>13</v>
      </c>
    </row>
    <row r="48" spans="1:3">
      <c r="A48" s="2">
        <v>14</v>
      </c>
      <c r="B48" s="2"/>
      <c r="C48" s="2">
        <v>14</v>
      </c>
    </row>
    <row r="49" spans="1:10">
      <c r="A49" s="67" t="s">
        <v>446</v>
      </c>
      <c r="B49" s="67"/>
      <c r="C49" s="67"/>
    </row>
    <row r="50" spans="1:10">
      <c r="A50" s="67" t="s">
        <v>447</v>
      </c>
      <c r="B50" s="67"/>
      <c r="C50" s="67"/>
    </row>
    <row r="51" spans="1:10">
      <c r="A51" s="67" t="s">
        <v>445</v>
      </c>
      <c r="B51" s="67"/>
      <c r="C51" s="67"/>
    </row>
    <row r="52" spans="1:10">
      <c r="A52" s="67"/>
      <c r="B52" s="67"/>
      <c r="C52" s="67"/>
    </row>
    <row r="53" spans="1:10" s="60" customFormat="1">
      <c r="A53" s="60" t="s">
        <v>4</v>
      </c>
    </row>
    <row r="55" spans="1:10">
      <c r="A55" s="3" t="s">
        <v>5</v>
      </c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">
        <v>6</v>
      </c>
      <c r="H55" s="3">
        <v>7</v>
      </c>
      <c r="I55" s="11" t="s">
        <v>448</v>
      </c>
      <c r="J55" s="11" t="s">
        <v>449</v>
      </c>
    </row>
    <row r="56" spans="1:10">
      <c r="A56" s="3" t="s">
        <v>7</v>
      </c>
      <c r="B56" s="2">
        <v>48</v>
      </c>
      <c r="C56" s="2">
        <v>56.2</v>
      </c>
      <c r="D56" s="2">
        <v>55.4</v>
      </c>
      <c r="E56" s="2">
        <v>63.2</v>
      </c>
      <c r="F56" s="2">
        <v>46.8</v>
      </c>
      <c r="G56" s="2">
        <v>44.4</v>
      </c>
      <c r="H56" s="2">
        <v>50</v>
      </c>
      <c r="I56" s="2">
        <f>SUM(B56:H56)</f>
        <v>364</v>
      </c>
      <c r="J56" s="2">
        <f>AVERAGE(B56:H56)</f>
        <v>52</v>
      </c>
    </row>
    <row r="57" spans="1:10">
      <c r="A57" s="3" t="s">
        <v>450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3" t="s">
        <v>451</v>
      </c>
      <c r="B58" s="2"/>
      <c r="C58" s="2"/>
      <c r="D58" s="2"/>
      <c r="E58" s="2"/>
      <c r="F58" s="2"/>
      <c r="G58" s="2"/>
      <c r="H58" s="2"/>
      <c r="I58" s="2"/>
      <c r="J58" s="2"/>
    </row>
    <row r="60" spans="1:10">
      <c r="A60" s="11" t="s">
        <v>5</v>
      </c>
      <c r="B60" s="11" t="s">
        <v>7</v>
      </c>
      <c r="C60" s="11" t="s">
        <v>450</v>
      </c>
      <c r="D60" s="11" t="s">
        <v>451</v>
      </c>
    </row>
    <row r="61" spans="1:10">
      <c r="A61" s="3">
        <v>1</v>
      </c>
      <c r="B61" s="2">
        <v>48</v>
      </c>
      <c r="C61" s="2"/>
      <c r="D61" s="2"/>
    </row>
    <row r="62" spans="1:10">
      <c r="A62" s="3">
        <v>2</v>
      </c>
      <c r="B62" s="2">
        <v>56.2</v>
      </c>
      <c r="C62" s="2"/>
      <c r="D62" s="2"/>
    </row>
    <row r="63" spans="1:10">
      <c r="A63" s="3">
        <v>3</v>
      </c>
      <c r="B63" s="2">
        <v>55.4</v>
      </c>
      <c r="C63" s="2"/>
      <c r="D63" s="2"/>
    </row>
    <row r="64" spans="1:10">
      <c r="A64" s="3">
        <v>4</v>
      </c>
      <c r="B64" s="2">
        <v>63.2</v>
      </c>
      <c r="C64" s="2"/>
      <c r="D64" s="2"/>
    </row>
    <row r="65" spans="1:4">
      <c r="A65" s="3">
        <v>5</v>
      </c>
      <c r="B65" s="2">
        <v>46.8</v>
      </c>
      <c r="C65" s="2"/>
      <c r="D65" s="2"/>
    </row>
    <row r="66" spans="1:4">
      <c r="A66" s="3">
        <v>6</v>
      </c>
      <c r="B66" s="2">
        <v>44.4</v>
      </c>
      <c r="C66" s="2"/>
      <c r="D66" s="2"/>
    </row>
    <row r="67" spans="1:4">
      <c r="A67" s="3">
        <v>7</v>
      </c>
      <c r="B67" s="2">
        <v>50</v>
      </c>
      <c r="C67" s="2"/>
      <c r="D67" s="2"/>
    </row>
    <row r="68" spans="1:4">
      <c r="A68" s="3" t="s">
        <v>448</v>
      </c>
      <c r="B68" s="2"/>
      <c r="C68" s="2"/>
      <c r="D68" s="2"/>
    </row>
    <row r="69" spans="1:4">
      <c r="A69" s="3" t="s">
        <v>449</v>
      </c>
      <c r="B69" s="2"/>
      <c r="C69" s="2"/>
      <c r="D69" s="2"/>
    </row>
    <row r="70" spans="1:4">
      <c r="A70" s="1" t="s">
        <v>452</v>
      </c>
      <c r="B70" s="67"/>
      <c r="C70" s="67"/>
      <c r="D70" s="67"/>
    </row>
    <row r="71" spans="1:4">
      <c r="A71" s="58" t="s">
        <v>453</v>
      </c>
    </row>
    <row r="72" spans="1:4">
      <c r="A72" s="58" t="s">
        <v>454</v>
      </c>
    </row>
    <row r="73" spans="1:4">
      <c r="A73" s="58"/>
    </row>
    <row r="74" spans="1:4" s="60" customFormat="1">
      <c r="A74" s="60" t="s">
        <v>8</v>
      </c>
    </row>
    <row r="76" spans="1:4" s="158" customFormat="1" ht="27">
      <c r="A76" s="181" t="s">
        <v>456</v>
      </c>
      <c r="B76" s="535" t="s">
        <v>9</v>
      </c>
      <c r="C76" s="535" t="s">
        <v>10</v>
      </c>
      <c r="D76" s="583" t="s">
        <v>455</v>
      </c>
    </row>
    <row r="77" spans="1:4">
      <c r="A77" s="3" t="s">
        <v>11</v>
      </c>
      <c r="B77" s="2">
        <v>2390</v>
      </c>
      <c r="C77" s="2">
        <v>627.9</v>
      </c>
      <c r="D77" s="355"/>
    </row>
    <row r="78" spans="1:4">
      <c r="A78" s="3" t="s">
        <v>12</v>
      </c>
      <c r="B78" s="2">
        <v>72.900000000000006</v>
      </c>
      <c r="C78" s="2">
        <v>13.6</v>
      </c>
      <c r="D78" s="355"/>
    </row>
    <row r="80" spans="1:4" s="60" customFormat="1">
      <c r="A80" s="60" t="s">
        <v>13</v>
      </c>
    </row>
    <row r="82" spans="1:4" ht="40.5">
      <c r="A82" s="3" t="s">
        <v>14</v>
      </c>
      <c r="B82" s="535" t="s">
        <v>15</v>
      </c>
      <c r="C82" s="6" t="s">
        <v>458</v>
      </c>
      <c r="D82" s="6" t="s">
        <v>457</v>
      </c>
    </row>
    <row r="83" spans="1:4">
      <c r="A83" s="3" t="s">
        <v>12</v>
      </c>
      <c r="B83" s="2">
        <v>72.900000000000006</v>
      </c>
      <c r="C83" s="355"/>
      <c r="D83" s="355"/>
    </row>
    <row r="84" spans="1:4">
      <c r="A84" s="3" t="s">
        <v>16</v>
      </c>
      <c r="B84" s="2">
        <v>59.3</v>
      </c>
      <c r="C84" s="355"/>
      <c r="D84" s="355"/>
    </row>
    <row r="85" spans="1:4">
      <c r="A85" s="3" t="s">
        <v>17</v>
      </c>
      <c r="B85" s="2">
        <v>391</v>
      </c>
      <c r="C85" s="355"/>
      <c r="D85" s="355"/>
    </row>
    <row r="86" spans="1:4">
      <c r="A86" s="354" t="s">
        <v>685</v>
      </c>
      <c r="B86" s="2"/>
      <c r="C86" s="355"/>
      <c r="D86" s="355"/>
    </row>
  </sheetData>
  <sortState ref="A7:B15">
    <sortCondition ref="B7:B15"/>
  </sortState>
  <phoneticPr fontId="1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zoomScaleNormal="100" workbookViewId="0"/>
  </sheetViews>
  <sheetFormatPr defaultRowHeight="13.5"/>
  <cols>
    <col min="1" max="1" width="3.5" style="1" customWidth="1"/>
    <col min="2" max="3" width="9" style="1"/>
    <col min="4" max="4" width="9" style="1" customWidth="1"/>
    <col min="5" max="5" width="9" style="1"/>
    <col min="6" max="6" width="9" style="1" customWidth="1"/>
    <col min="7" max="14" width="9" style="1"/>
    <col min="15" max="15" width="11.25" style="1" customWidth="1"/>
    <col min="16" max="17" width="9" style="1"/>
    <col min="18" max="18" width="12.75" style="1" bestFit="1" customWidth="1"/>
    <col min="19" max="19" width="10.375" style="1" customWidth="1"/>
    <col min="20" max="16384" width="9" style="1"/>
  </cols>
  <sheetData>
    <row r="1" spans="1:10" s="60" customFormat="1">
      <c r="A1" s="60" t="s">
        <v>76</v>
      </c>
    </row>
    <row r="3" spans="1:10" ht="14.25" thickBot="1">
      <c r="B3" s="173"/>
      <c r="C3" s="175"/>
      <c r="D3" s="546" t="s">
        <v>77</v>
      </c>
      <c r="E3" s="546"/>
      <c r="F3" s="546"/>
      <c r="G3" s="546"/>
      <c r="H3" s="546"/>
    </row>
    <row r="4" spans="1:10">
      <c r="B4" s="176"/>
      <c r="C4" s="174"/>
      <c r="D4" s="165" t="s">
        <v>78</v>
      </c>
      <c r="E4" s="165" t="s">
        <v>104</v>
      </c>
      <c r="F4" s="165" t="s">
        <v>105</v>
      </c>
      <c r="G4" s="165" t="s">
        <v>106</v>
      </c>
      <c r="H4" s="166" t="s">
        <v>107</v>
      </c>
      <c r="I4" s="167" t="s">
        <v>276</v>
      </c>
      <c r="J4" s="159"/>
    </row>
    <row r="5" spans="1:10">
      <c r="B5" s="552" t="s">
        <v>91</v>
      </c>
      <c r="C5" s="4" t="s">
        <v>79</v>
      </c>
      <c r="D5" s="6">
        <v>65</v>
      </c>
      <c r="E5" s="6">
        <v>105</v>
      </c>
      <c r="F5" s="6">
        <v>126</v>
      </c>
      <c r="G5" s="6">
        <v>109</v>
      </c>
      <c r="H5" s="113">
        <v>66</v>
      </c>
      <c r="I5" s="116"/>
      <c r="J5" s="58"/>
    </row>
    <row r="6" spans="1:10">
      <c r="B6" s="554"/>
      <c r="C6" s="4" t="s">
        <v>80</v>
      </c>
      <c r="D6" s="6">
        <v>65</v>
      </c>
      <c r="E6" s="6">
        <v>126</v>
      </c>
      <c r="F6" s="6">
        <v>88</v>
      </c>
      <c r="G6" s="6">
        <v>100</v>
      </c>
      <c r="H6" s="113">
        <v>87</v>
      </c>
      <c r="I6" s="116"/>
      <c r="J6" s="58"/>
    </row>
    <row r="7" spans="1:10">
      <c r="B7" s="554"/>
      <c r="C7" s="4" t="s">
        <v>81</v>
      </c>
      <c r="D7" s="6">
        <v>66</v>
      </c>
      <c r="E7" s="6">
        <v>72</v>
      </c>
      <c r="F7" s="6">
        <v>137</v>
      </c>
      <c r="G7" s="6">
        <v>167</v>
      </c>
      <c r="H7" s="113">
        <v>124</v>
      </c>
      <c r="I7" s="116"/>
      <c r="J7" s="58"/>
    </row>
    <row r="8" spans="1:10">
      <c r="B8" s="554"/>
      <c r="C8" s="4" t="s">
        <v>82</v>
      </c>
      <c r="D8" s="6">
        <v>72</v>
      </c>
      <c r="E8" s="6">
        <v>116</v>
      </c>
      <c r="F8" s="6">
        <v>134</v>
      </c>
      <c r="G8" s="6">
        <v>97</v>
      </c>
      <c r="H8" s="113">
        <v>93</v>
      </c>
      <c r="I8" s="116"/>
      <c r="J8" s="58"/>
    </row>
    <row r="9" spans="1:10">
      <c r="B9" s="554"/>
      <c r="C9" s="4" t="s">
        <v>83</v>
      </c>
      <c r="D9" s="6">
        <v>72</v>
      </c>
      <c r="E9" s="6">
        <v>119</v>
      </c>
      <c r="F9" s="6">
        <v>158</v>
      </c>
      <c r="G9" s="6">
        <v>139</v>
      </c>
      <c r="H9" s="113">
        <v>112</v>
      </c>
      <c r="I9" s="116"/>
      <c r="J9" s="58"/>
    </row>
    <row r="10" spans="1:10">
      <c r="B10" s="554"/>
      <c r="C10" s="4" t="s">
        <v>84</v>
      </c>
      <c r="D10" s="6">
        <v>82</v>
      </c>
      <c r="E10" s="6">
        <v>135</v>
      </c>
      <c r="F10" s="6">
        <v>100</v>
      </c>
      <c r="G10" s="6">
        <v>106</v>
      </c>
      <c r="H10" s="113">
        <v>99</v>
      </c>
      <c r="I10" s="116"/>
      <c r="J10" s="58"/>
    </row>
    <row r="11" spans="1:10">
      <c r="B11" s="554"/>
      <c r="C11" s="4" t="s">
        <v>85</v>
      </c>
      <c r="D11" s="6">
        <v>92</v>
      </c>
      <c r="E11" s="6">
        <v>105</v>
      </c>
      <c r="F11" s="6">
        <v>142</v>
      </c>
      <c r="G11" s="6">
        <v>120</v>
      </c>
      <c r="H11" s="113">
        <v>96</v>
      </c>
      <c r="I11" s="116"/>
      <c r="J11" s="58"/>
    </row>
    <row r="12" spans="1:10">
      <c r="B12" s="554"/>
      <c r="C12" s="4" t="s">
        <v>86</v>
      </c>
      <c r="D12" s="6">
        <v>40</v>
      </c>
      <c r="E12" s="6">
        <v>97</v>
      </c>
      <c r="F12" s="6">
        <v>121</v>
      </c>
      <c r="G12" s="6">
        <v>99</v>
      </c>
      <c r="H12" s="113">
        <v>83</v>
      </c>
      <c r="I12" s="116"/>
      <c r="J12" s="58"/>
    </row>
    <row r="13" spans="1:10">
      <c r="B13" s="554"/>
      <c r="C13" s="4" t="s">
        <v>87</v>
      </c>
      <c r="D13" s="6">
        <v>65</v>
      </c>
      <c r="E13" s="6">
        <v>97</v>
      </c>
      <c r="F13" s="6">
        <v>110</v>
      </c>
      <c r="G13" s="6">
        <v>92</v>
      </c>
      <c r="H13" s="113">
        <v>72</v>
      </c>
      <c r="I13" s="116"/>
      <c r="J13" s="58"/>
    </row>
    <row r="14" spans="1:10">
      <c r="B14" s="554"/>
      <c r="C14" s="4" t="s">
        <v>88</v>
      </c>
      <c r="D14" s="6">
        <v>54</v>
      </c>
      <c r="E14" s="6">
        <v>49</v>
      </c>
      <c r="F14" s="6">
        <v>103</v>
      </c>
      <c r="G14" s="6">
        <v>125</v>
      </c>
      <c r="H14" s="113">
        <v>83</v>
      </c>
      <c r="I14" s="116"/>
      <c r="J14" s="58"/>
    </row>
    <row r="15" spans="1:10">
      <c r="B15" s="554"/>
      <c r="C15" s="4" t="s">
        <v>89</v>
      </c>
      <c r="D15" s="6">
        <v>54</v>
      </c>
      <c r="E15" s="6">
        <v>106</v>
      </c>
      <c r="F15" s="6">
        <v>113</v>
      </c>
      <c r="G15" s="6">
        <v>75</v>
      </c>
      <c r="H15" s="113">
        <v>52</v>
      </c>
      <c r="I15" s="116"/>
      <c r="J15" s="58"/>
    </row>
    <row r="16" spans="1:10" ht="14.25" thickBot="1">
      <c r="B16" s="555"/>
      <c r="C16" s="164" t="s">
        <v>90</v>
      </c>
      <c r="D16" s="112">
        <v>51</v>
      </c>
      <c r="E16" s="112">
        <v>96</v>
      </c>
      <c r="F16" s="112">
        <v>118</v>
      </c>
      <c r="G16" s="112">
        <v>76</v>
      </c>
      <c r="H16" s="118">
        <v>47</v>
      </c>
      <c r="I16" s="168"/>
      <c r="J16" s="58"/>
    </row>
    <row r="17" spans="2:11" ht="14.25" thickBot="1">
      <c r="C17" s="169" t="s">
        <v>276</v>
      </c>
      <c r="D17" s="170"/>
      <c r="E17" s="170"/>
      <c r="F17" s="170"/>
      <c r="G17" s="170"/>
      <c r="H17" s="171"/>
      <c r="I17" s="172"/>
      <c r="J17" s="58"/>
    </row>
    <row r="20" spans="2:11">
      <c r="B20" s="380"/>
      <c r="C20" s="380"/>
      <c r="D20" s="380"/>
      <c r="E20" s="380"/>
      <c r="F20" s="380"/>
      <c r="G20" s="380"/>
      <c r="H20" s="380"/>
      <c r="I20" s="58"/>
      <c r="J20" s="58"/>
      <c r="K20" s="58"/>
    </row>
    <row r="21" spans="2:11">
      <c r="B21" s="380"/>
      <c r="C21" s="380"/>
      <c r="D21" s="380"/>
      <c r="E21" s="380"/>
      <c r="F21" s="380"/>
      <c r="G21" s="380"/>
      <c r="H21" s="380"/>
      <c r="I21" s="58"/>
      <c r="J21" s="58"/>
      <c r="K21" s="58"/>
    </row>
    <row r="22" spans="2:11">
      <c r="B22" s="204"/>
      <c r="C22" s="204"/>
      <c r="D22" s="204"/>
      <c r="E22" s="204"/>
      <c r="F22" s="204"/>
      <c r="G22" s="380"/>
      <c r="H22" s="380"/>
      <c r="I22" s="58"/>
      <c r="J22" s="58"/>
      <c r="K22" s="58"/>
    </row>
    <row r="23" spans="2:11">
      <c r="B23" s="74"/>
      <c r="C23" s="74"/>
      <c r="D23" s="74"/>
      <c r="E23" s="74"/>
      <c r="F23" s="74"/>
      <c r="G23" s="380"/>
      <c r="H23" s="380"/>
      <c r="I23" s="58"/>
      <c r="J23" s="58"/>
      <c r="K23" s="58"/>
    </row>
    <row r="24" spans="2:11">
      <c r="B24" s="74"/>
      <c r="C24" s="74"/>
      <c r="D24" s="74"/>
      <c r="E24" s="74"/>
      <c r="F24" s="74"/>
      <c r="G24" s="380"/>
      <c r="H24" s="380"/>
      <c r="I24" s="58"/>
      <c r="J24" s="58"/>
      <c r="K24" s="58"/>
    </row>
    <row r="25" spans="2:11">
      <c r="B25" s="74"/>
      <c r="C25" s="74"/>
      <c r="D25" s="74"/>
      <c r="E25" s="74"/>
      <c r="F25" s="74"/>
      <c r="G25" s="380"/>
      <c r="H25" s="380"/>
      <c r="I25" s="58"/>
      <c r="J25" s="58"/>
      <c r="K25" s="58"/>
    </row>
    <row r="26" spans="2:11">
      <c r="B26" s="74"/>
      <c r="C26" s="74"/>
      <c r="D26" s="74"/>
      <c r="E26" s="74"/>
      <c r="F26" s="74"/>
      <c r="G26" s="380"/>
      <c r="H26" s="380"/>
      <c r="I26" s="58"/>
      <c r="J26" s="58"/>
      <c r="K26" s="58"/>
    </row>
    <row r="27" spans="2:11">
      <c r="B27" s="74"/>
      <c r="C27" s="74"/>
      <c r="D27" s="74"/>
      <c r="E27" s="74"/>
      <c r="F27" s="74"/>
      <c r="G27" s="380"/>
      <c r="H27" s="380"/>
      <c r="I27" s="58"/>
      <c r="J27" s="58"/>
      <c r="K27" s="58"/>
    </row>
    <row r="28" spans="2:11">
      <c r="B28" s="74"/>
      <c r="C28" s="74"/>
      <c r="D28" s="74"/>
      <c r="E28" s="74"/>
      <c r="F28" s="74"/>
      <c r="G28" s="380"/>
      <c r="H28" s="380"/>
      <c r="I28" s="58"/>
      <c r="J28" s="58"/>
      <c r="K28" s="58"/>
    </row>
    <row r="29" spans="2:11">
      <c r="B29" s="74"/>
      <c r="C29" s="74"/>
      <c r="D29" s="74"/>
      <c r="E29" s="74"/>
      <c r="F29" s="74"/>
      <c r="G29" s="380"/>
      <c r="H29" s="380"/>
      <c r="I29" s="58"/>
      <c r="J29" s="58"/>
      <c r="K29" s="58"/>
    </row>
    <row r="30" spans="2:11">
      <c r="B30" s="74"/>
      <c r="C30" s="74"/>
      <c r="D30" s="74"/>
      <c r="E30" s="74"/>
      <c r="F30" s="74"/>
      <c r="G30" s="380"/>
      <c r="H30" s="380"/>
      <c r="I30" s="58"/>
      <c r="J30" s="58"/>
      <c r="K30" s="58"/>
    </row>
    <row r="31" spans="2:11">
      <c r="B31" s="74"/>
      <c r="C31" s="74"/>
      <c r="D31" s="74"/>
      <c r="E31" s="74"/>
      <c r="F31" s="74"/>
      <c r="G31" s="380"/>
      <c r="H31" s="380"/>
      <c r="I31" s="58"/>
      <c r="J31" s="58"/>
      <c r="K31" s="58"/>
    </row>
    <row r="32" spans="2:11">
      <c r="B32" s="74"/>
      <c r="C32" s="74"/>
      <c r="D32" s="74"/>
      <c r="E32" s="74"/>
      <c r="F32" s="74"/>
      <c r="G32" s="380"/>
      <c r="H32" s="380"/>
      <c r="I32" s="58"/>
      <c r="J32" s="58"/>
      <c r="K32" s="58"/>
    </row>
    <row r="33" spans="2:11">
      <c r="B33" s="74"/>
      <c r="C33" s="74"/>
      <c r="D33" s="74"/>
      <c r="E33" s="74"/>
      <c r="F33" s="74"/>
      <c r="G33" s="380"/>
      <c r="H33" s="380"/>
      <c r="I33" s="58"/>
      <c r="J33" s="58"/>
      <c r="K33" s="58"/>
    </row>
    <row r="34" spans="2:11">
      <c r="B34" s="74"/>
      <c r="C34" s="74"/>
      <c r="D34" s="74"/>
      <c r="E34" s="74"/>
      <c r="F34" s="74"/>
      <c r="G34" s="380"/>
      <c r="H34" s="380"/>
      <c r="I34" s="58"/>
      <c r="J34" s="58"/>
      <c r="K34" s="58"/>
    </row>
    <row r="35" spans="2:11">
      <c r="B35" s="74"/>
      <c r="C35" s="74"/>
      <c r="D35" s="74"/>
      <c r="E35" s="74"/>
      <c r="F35" s="74"/>
      <c r="G35" s="380"/>
      <c r="H35" s="380"/>
      <c r="I35" s="58"/>
      <c r="J35" s="58"/>
      <c r="K35" s="58"/>
    </row>
    <row r="36" spans="2:11">
      <c r="B36" s="74"/>
      <c r="C36" s="74"/>
      <c r="D36" s="74"/>
      <c r="E36" s="74"/>
      <c r="F36" s="74"/>
      <c r="G36" s="380"/>
      <c r="H36" s="380"/>
      <c r="I36" s="58"/>
      <c r="J36" s="58"/>
      <c r="K36" s="58"/>
    </row>
    <row r="37" spans="2:11">
      <c r="B37" s="74"/>
      <c r="C37" s="74"/>
      <c r="D37" s="74"/>
      <c r="E37" s="74"/>
      <c r="F37" s="74"/>
      <c r="G37" s="380"/>
      <c r="H37" s="380"/>
      <c r="I37" s="58"/>
      <c r="J37" s="58"/>
      <c r="K37" s="58"/>
    </row>
    <row r="38" spans="2:11">
      <c r="B38" s="74"/>
      <c r="C38" s="74"/>
      <c r="D38" s="74"/>
      <c r="E38" s="74"/>
      <c r="F38" s="74"/>
      <c r="G38" s="380"/>
      <c r="H38" s="380"/>
      <c r="I38" s="58"/>
      <c r="J38" s="58"/>
      <c r="K38" s="58"/>
    </row>
    <row r="39" spans="2:11">
      <c r="B39" s="74"/>
      <c r="C39" s="74"/>
      <c r="D39" s="74"/>
      <c r="E39" s="74"/>
      <c r="F39" s="74"/>
      <c r="G39" s="380"/>
      <c r="H39" s="380"/>
      <c r="I39" s="58"/>
      <c r="J39" s="58"/>
      <c r="K39" s="58"/>
    </row>
    <row r="40" spans="2:11">
      <c r="B40" s="74"/>
      <c r="C40" s="74"/>
      <c r="D40" s="74"/>
      <c r="E40" s="74"/>
      <c r="F40" s="74"/>
      <c r="G40" s="380"/>
      <c r="H40" s="380"/>
      <c r="I40" s="58"/>
      <c r="J40" s="58"/>
      <c r="K40" s="58"/>
    </row>
    <row r="41" spans="2:11">
      <c r="B41" s="380"/>
      <c r="C41" s="380"/>
      <c r="D41" s="380"/>
      <c r="E41" s="380"/>
      <c r="F41" s="380"/>
      <c r="G41" s="380"/>
      <c r="H41" s="380"/>
      <c r="I41" s="58"/>
      <c r="J41" s="58"/>
      <c r="K41" s="58"/>
    </row>
    <row r="42" spans="2:11">
      <c r="B42" s="380"/>
      <c r="C42" s="380"/>
      <c r="D42" s="380"/>
      <c r="E42" s="380"/>
      <c r="F42" s="380"/>
      <c r="G42" s="380"/>
      <c r="H42" s="380"/>
      <c r="I42" s="58"/>
      <c r="J42" s="58"/>
      <c r="K42" s="58"/>
    </row>
    <row r="43" spans="2:11">
      <c r="B43" s="380"/>
      <c r="C43" s="380"/>
      <c r="D43" s="380"/>
      <c r="E43" s="380"/>
      <c r="F43" s="380"/>
      <c r="G43" s="380"/>
      <c r="H43" s="380"/>
      <c r="I43" s="58"/>
      <c r="J43" s="58"/>
      <c r="K43" s="58"/>
    </row>
    <row r="44" spans="2:11">
      <c r="B44" s="204"/>
      <c r="C44" s="204"/>
      <c r="D44" s="204"/>
      <c r="E44" s="204"/>
      <c r="F44" s="598"/>
      <c r="G44" s="204"/>
      <c r="H44" s="204"/>
      <c r="I44" s="58"/>
      <c r="J44" s="58"/>
      <c r="K44" s="58"/>
    </row>
    <row r="45" spans="2:11">
      <c r="B45" s="74"/>
      <c r="C45" s="74"/>
      <c r="D45" s="74"/>
      <c r="E45" s="74"/>
      <c r="F45" s="74"/>
      <c r="G45" s="74"/>
      <c r="H45" s="74"/>
      <c r="I45" s="58"/>
      <c r="J45" s="58"/>
      <c r="K45" s="58"/>
    </row>
    <row r="46" spans="2:11">
      <c r="B46" s="74"/>
      <c r="C46" s="74"/>
      <c r="D46" s="74"/>
      <c r="E46" s="74"/>
      <c r="F46" s="74"/>
      <c r="G46" s="74"/>
      <c r="H46" s="74"/>
      <c r="I46" s="58"/>
      <c r="J46" s="58"/>
      <c r="K46" s="58"/>
    </row>
    <row r="47" spans="2:11">
      <c r="B47" s="74"/>
      <c r="C47" s="74"/>
      <c r="D47" s="74"/>
      <c r="E47" s="74"/>
      <c r="F47" s="74"/>
      <c r="G47" s="74"/>
      <c r="H47" s="74"/>
      <c r="I47" s="58"/>
      <c r="J47" s="58"/>
      <c r="K47" s="58"/>
    </row>
    <row r="48" spans="2:11">
      <c r="B48" s="74"/>
      <c r="C48" s="74"/>
      <c r="D48" s="74"/>
      <c r="E48" s="74"/>
      <c r="F48" s="74"/>
      <c r="G48" s="74"/>
      <c r="H48" s="74"/>
      <c r="I48" s="58"/>
      <c r="J48" s="58"/>
      <c r="K48" s="58"/>
    </row>
    <row r="49" spans="1:11">
      <c r="B49" s="74"/>
      <c r="C49" s="74"/>
      <c r="D49" s="74"/>
      <c r="E49" s="74"/>
      <c r="F49" s="74"/>
      <c r="G49" s="74"/>
      <c r="H49" s="74"/>
      <c r="I49" s="58"/>
      <c r="J49" s="58"/>
      <c r="K49" s="58"/>
    </row>
    <row r="51" spans="1:11">
      <c r="B51" s="1" t="s">
        <v>247</v>
      </c>
      <c r="I51" s="72"/>
    </row>
    <row r="52" spans="1:11">
      <c r="B52" s="435"/>
      <c r="C52" s="436"/>
      <c r="D52" s="437" t="s">
        <v>78</v>
      </c>
      <c r="E52" s="437" t="s">
        <v>104</v>
      </c>
      <c r="F52" s="437" t="s">
        <v>105</v>
      </c>
      <c r="G52" s="437" t="s">
        <v>106</v>
      </c>
      <c r="H52" s="437" t="s">
        <v>107</v>
      </c>
    </row>
    <row r="53" spans="1:11" ht="14.25" thickBot="1">
      <c r="B53" s="436"/>
      <c r="C53" s="436" t="s">
        <v>281</v>
      </c>
      <c r="D53" s="439">
        <v>64.833333333333329</v>
      </c>
      <c r="E53" s="439">
        <v>101.91666666666667</v>
      </c>
      <c r="F53" s="439">
        <v>120.83333333333333</v>
      </c>
      <c r="G53" s="439">
        <v>108.75</v>
      </c>
      <c r="H53" s="439">
        <v>84.5</v>
      </c>
      <c r="J53" s="97" t="s">
        <v>693</v>
      </c>
      <c r="K53" s="178"/>
    </row>
    <row r="54" spans="1:11">
      <c r="B54" s="437" t="s">
        <v>78</v>
      </c>
      <c r="C54" s="438">
        <v>64.833333333333329</v>
      </c>
      <c r="D54" s="599"/>
      <c r="E54" s="522"/>
      <c r="F54" s="522"/>
      <c r="G54" s="522"/>
      <c r="H54" s="523"/>
      <c r="J54" s="97" t="s">
        <v>694</v>
      </c>
      <c r="K54" s="178"/>
    </row>
    <row r="55" spans="1:11" ht="16.5">
      <c r="B55" s="437" t="s">
        <v>104</v>
      </c>
      <c r="C55" s="438">
        <v>101.91666666666667</v>
      </c>
      <c r="D55" s="600"/>
      <c r="E55" s="524"/>
      <c r="F55" s="524"/>
      <c r="G55" s="524"/>
      <c r="H55" s="525"/>
      <c r="J55" s="177" t="s">
        <v>279</v>
      </c>
    </row>
    <row r="56" spans="1:11" ht="16.5">
      <c r="B56" s="437" t="s">
        <v>105</v>
      </c>
      <c r="C56" s="438">
        <v>120.83333333333333</v>
      </c>
      <c r="D56" s="600"/>
      <c r="E56" s="524"/>
      <c r="F56" s="524"/>
      <c r="G56" s="524"/>
      <c r="H56" s="525"/>
      <c r="J56" s="177" t="s">
        <v>695</v>
      </c>
      <c r="K56" s="163"/>
    </row>
    <row r="57" spans="1:11">
      <c r="B57" s="437" t="s">
        <v>106</v>
      </c>
      <c r="C57" s="438">
        <v>108.75</v>
      </c>
      <c r="D57" s="600"/>
      <c r="E57" s="524"/>
      <c r="F57" s="524"/>
      <c r="G57" s="524"/>
      <c r="H57" s="525"/>
      <c r="J57" s="72" t="s">
        <v>250</v>
      </c>
      <c r="K57" s="163"/>
    </row>
    <row r="58" spans="1:11" ht="14.25" thickBot="1">
      <c r="B58" s="437" t="s">
        <v>107</v>
      </c>
      <c r="C58" s="438">
        <v>84.5</v>
      </c>
      <c r="D58" s="601"/>
      <c r="E58" s="602"/>
      <c r="F58" s="602"/>
      <c r="G58" s="602"/>
      <c r="H58" s="603"/>
    </row>
    <row r="59" spans="1:11">
      <c r="B59" s="604"/>
    </row>
    <row r="61" spans="1:11" s="60" customFormat="1">
      <c r="A61" s="60" t="s">
        <v>92</v>
      </c>
    </row>
    <row r="63" spans="1:11" ht="14.25" thickBot="1">
      <c r="B63" s="173"/>
      <c r="C63" s="175"/>
      <c r="D63" s="546" t="s">
        <v>93</v>
      </c>
      <c r="E63" s="546"/>
      <c r="F63" s="546"/>
    </row>
    <row r="64" spans="1:11" ht="27">
      <c r="B64" s="176"/>
      <c r="C64" s="174"/>
      <c r="D64" s="5" t="s">
        <v>94</v>
      </c>
      <c r="E64" s="5" t="s">
        <v>95</v>
      </c>
      <c r="F64" s="117" t="s">
        <v>96</v>
      </c>
      <c r="G64" s="167" t="s">
        <v>251</v>
      </c>
    </row>
    <row r="65" spans="2:20">
      <c r="B65" s="551" t="s">
        <v>91</v>
      </c>
      <c r="C65" s="4" t="s">
        <v>79</v>
      </c>
      <c r="D65" s="6">
        <v>2</v>
      </c>
      <c r="E65" s="6">
        <v>1</v>
      </c>
      <c r="F65" s="113">
        <v>3</v>
      </c>
      <c r="G65" s="116"/>
      <c r="I65" s="97" t="s">
        <v>693</v>
      </c>
      <c r="J65" s="178"/>
    </row>
    <row r="66" spans="2:20">
      <c r="B66" s="551"/>
      <c r="C66" s="4" t="s">
        <v>80</v>
      </c>
      <c r="D66" s="6">
        <v>2</v>
      </c>
      <c r="E66" s="6">
        <v>1</v>
      </c>
      <c r="F66" s="113">
        <v>3</v>
      </c>
      <c r="G66" s="116"/>
      <c r="I66" s="97" t="s">
        <v>694</v>
      </c>
      <c r="J66" s="178"/>
    </row>
    <row r="67" spans="2:20">
      <c r="B67" s="551"/>
      <c r="C67" s="4" t="s">
        <v>81</v>
      </c>
      <c r="D67" s="6">
        <v>1</v>
      </c>
      <c r="E67" s="6">
        <v>2</v>
      </c>
      <c r="F67" s="113">
        <v>3</v>
      </c>
      <c r="G67" s="116"/>
      <c r="I67" s="97" t="s">
        <v>282</v>
      </c>
    </row>
    <row r="68" spans="2:20" ht="15.75">
      <c r="B68" s="551"/>
      <c r="C68" s="4" t="s">
        <v>82</v>
      </c>
      <c r="D68" s="6">
        <v>1</v>
      </c>
      <c r="E68" s="6">
        <v>2</v>
      </c>
      <c r="F68" s="113">
        <v>3</v>
      </c>
      <c r="G68" s="116"/>
      <c r="I68" s="177" t="s">
        <v>228</v>
      </c>
      <c r="J68" s="58"/>
    </row>
    <row r="69" spans="2:20">
      <c r="B69" s="551"/>
      <c r="C69" s="4" t="s">
        <v>83</v>
      </c>
      <c r="D69" s="6">
        <v>1</v>
      </c>
      <c r="E69" s="6">
        <v>2</v>
      </c>
      <c r="F69" s="113">
        <v>3</v>
      </c>
      <c r="G69" s="116"/>
      <c r="I69" s="58"/>
      <c r="J69" s="58"/>
    </row>
    <row r="70" spans="2:20">
      <c r="B70" s="551"/>
      <c r="C70" s="4" t="s">
        <v>84</v>
      </c>
      <c r="D70" s="6">
        <v>2</v>
      </c>
      <c r="E70" s="6">
        <v>3</v>
      </c>
      <c r="F70" s="113">
        <v>1</v>
      </c>
      <c r="G70" s="116"/>
    </row>
    <row r="71" spans="2:20">
      <c r="B71" s="551"/>
      <c r="C71" s="4" t="s">
        <v>85</v>
      </c>
      <c r="D71" s="6">
        <v>1</v>
      </c>
      <c r="E71" s="6">
        <v>2</v>
      </c>
      <c r="F71" s="113">
        <v>3</v>
      </c>
      <c r="G71" s="116"/>
    </row>
    <row r="72" spans="2:20">
      <c r="B72" s="551"/>
      <c r="C72" s="4" t="s">
        <v>86</v>
      </c>
      <c r="D72" s="6">
        <v>2</v>
      </c>
      <c r="E72" s="6">
        <v>3</v>
      </c>
      <c r="F72" s="113">
        <v>1</v>
      </c>
      <c r="G72" s="116"/>
    </row>
    <row r="73" spans="2:20">
      <c r="B73" s="551"/>
      <c r="C73" s="4" t="s">
        <v>87</v>
      </c>
      <c r="D73" s="6">
        <v>2</v>
      </c>
      <c r="E73" s="6">
        <v>1</v>
      </c>
      <c r="F73" s="113">
        <v>3</v>
      </c>
      <c r="G73" s="116"/>
    </row>
    <row r="74" spans="2:20" ht="14.25" thickBot="1">
      <c r="B74" s="552"/>
      <c r="C74" s="164" t="s">
        <v>88</v>
      </c>
      <c r="D74" s="112">
        <v>1</v>
      </c>
      <c r="E74" s="112">
        <v>2</v>
      </c>
      <c r="F74" s="118">
        <v>3</v>
      </c>
      <c r="G74" s="168"/>
    </row>
    <row r="75" spans="2:20">
      <c r="B75" s="556" t="s">
        <v>261</v>
      </c>
      <c r="C75" s="557"/>
      <c r="D75" s="189"/>
      <c r="E75" s="189"/>
      <c r="F75" s="189"/>
      <c r="G75" s="104"/>
    </row>
    <row r="76" spans="2:20" ht="14.25" thickBot="1">
      <c r="B76" s="558" t="s">
        <v>262</v>
      </c>
      <c r="C76" s="559"/>
      <c r="D76" s="141"/>
      <c r="E76" s="141"/>
      <c r="F76" s="141"/>
      <c r="G76" s="190"/>
    </row>
    <row r="78" spans="2:20">
      <c r="B78" s="1" t="s">
        <v>285</v>
      </c>
      <c r="C78" s="1" t="s">
        <v>284</v>
      </c>
      <c r="J78" s="1" t="s">
        <v>288</v>
      </c>
      <c r="P78" s="1" t="s">
        <v>289</v>
      </c>
    </row>
    <row r="79" spans="2:20" ht="27">
      <c r="C79" s="156"/>
      <c r="D79" s="77" t="s">
        <v>94</v>
      </c>
      <c r="E79" s="77" t="s">
        <v>95</v>
      </c>
      <c r="F79" s="77" t="s">
        <v>44</v>
      </c>
      <c r="G79" s="77" t="s">
        <v>210</v>
      </c>
      <c r="H79" s="77" t="s">
        <v>211</v>
      </c>
      <c r="J79" s="77" t="s">
        <v>94</v>
      </c>
      <c r="K79" s="77" t="s">
        <v>287</v>
      </c>
      <c r="L79" s="77" t="s">
        <v>44</v>
      </c>
      <c r="M79" s="77" t="s">
        <v>210</v>
      </c>
      <c r="N79" s="77" t="s">
        <v>211</v>
      </c>
      <c r="P79" s="77" t="s">
        <v>95</v>
      </c>
      <c r="Q79" s="77" t="s">
        <v>96</v>
      </c>
      <c r="R79" s="77" t="s">
        <v>44</v>
      </c>
      <c r="S79" s="77" t="s">
        <v>210</v>
      </c>
      <c r="T79" s="77" t="s">
        <v>211</v>
      </c>
    </row>
    <row r="80" spans="2:20">
      <c r="C80" s="4" t="s">
        <v>79</v>
      </c>
      <c r="D80" s="6">
        <v>2</v>
      </c>
      <c r="E80" s="6">
        <v>1</v>
      </c>
      <c r="F80" s="2">
        <f>D80-E80</f>
        <v>1</v>
      </c>
      <c r="G80" s="2" t="str">
        <f>IF(D80&lt;E80,1,"")</f>
        <v/>
      </c>
      <c r="H80" s="2">
        <f>IF(D80&gt;E80,1,"")</f>
        <v>1</v>
      </c>
      <c r="J80" s="6">
        <v>2</v>
      </c>
      <c r="K80" s="6">
        <v>3</v>
      </c>
      <c r="L80" s="2">
        <f>J80-K80</f>
        <v>-1</v>
      </c>
      <c r="M80" s="2">
        <f>IF(J80&lt;K80,1,"")</f>
        <v>1</v>
      </c>
      <c r="N80" s="2" t="str">
        <f>IF(J80&gt;K80,1,"")</f>
        <v/>
      </c>
      <c r="P80" s="6">
        <v>1</v>
      </c>
      <c r="Q80" s="6">
        <v>3</v>
      </c>
      <c r="R80" s="2">
        <f>P80-Q80</f>
        <v>-2</v>
      </c>
      <c r="S80" s="2">
        <f>IF(P80&lt;Q80,1,"")</f>
        <v>1</v>
      </c>
      <c r="T80" s="2" t="str">
        <f>IF(P80&gt;Q80,1,"")</f>
        <v/>
      </c>
    </row>
    <row r="81" spans="3:20">
      <c r="C81" s="4" t="s">
        <v>80</v>
      </c>
      <c r="D81" s="6">
        <v>2</v>
      </c>
      <c r="E81" s="6">
        <v>1</v>
      </c>
      <c r="F81" s="2">
        <f t="shared" ref="F81:F89" si="0">D81-E81</f>
        <v>1</v>
      </c>
      <c r="G81" s="2" t="str">
        <f t="shared" ref="G81:G89" si="1">IF(D81&lt;E81,1,"")</f>
        <v/>
      </c>
      <c r="H81" s="2">
        <f t="shared" ref="H81:H89" si="2">IF(D81&gt;E81,1,"")</f>
        <v>1</v>
      </c>
      <c r="J81" s="6">
        <v>2</v>
      </c>
      <c r="K81" s="6">
        <v>3</v>
      </c>
      <c r="L81" s="2">
        <f t="shared" ref="L81:L89" si="3">J81-K81</f>
        <v>-1</v>
      </c>
      <c r="M81" s="2">
        <f t="shared" ref="M81:M89" si="4">IF(J81&lt;K81,1,"")</f>
        <v>1</v>
      </c>
      <c r="N81" s="2" t="str">
        <f t="shared" ref="N81:N89" si="5">IF(J81&gt;K81,1,"")</f>
        <v/>
      </c>
      <c r="P81" s="6">
        <v>1</v>
      </c>
      <c r="Q81" s="6">
        <v>3</v>
      </c>
      <c r="R81" s="2">
        <f t="shared" ref="R81:R89" si="6">P81-Q81</f>
        <v>-2</v>
      </c>
      <c r="S81" s="2">
        <f t="shared" ref="S81:S89" si="7">IF(P81&lt;Q81,1,"")</f>
        <v>1</v>
      </c>
      <c r="T81" s="2" t="str">
        <f t="shared" ref="T81:T89" si="8">IF(P81&gt;Q81,1,"")</f>
        <v/>
      </c>
    </row>
    <row r="82" spans="3:20">
      <c r="C82" s="4" t="s">
        <v>81</v>
      </c>
      <c r="D82" s="6">
        <v>1</v>
      </c>
      <c r="E82" s="6">
        <v>2</v>
      </c>
      <c r="F82" s="2">
        <f t="shared" si="0"/>
        <v>-1</v>
      </c>
      <c r="G82" s="2">
        <f t="shared" si="1"/>
        <v>1</v>
      </c>
      <c r="H82" s="2" t="str">
        <f t="shared" si="2"/>
        <v/>
      </c>
      <c r="J82" s="6">
        <v>1</v>
      </c>
      <c r="K82" s="6">
        <v>3</v>
      </c>
      <c r="L82" s="2">
        <f t="shared" si="3"/>
        <v>-2</v>
      </c>
      <c r="M82" s="2">
        <f t="shared" si="4"/>
        <v>1</v>
      </c>
      <c r="N82" s="2" t="str">
        <f t="shared" si="5"/>
        <v/>
      </c>
      <c r="P82" s="6">
        <v>2</v>
      </c>
      <c r="Q82" s="6">
        <v>3</v>
      </c>
      <c r="R82" s="2">
        <f t="shared" si="6"/>
        <v>-1</v>
      </c>
      <c r="S82" s="2">
        <f t="shared" si="7"/>
        <v>1</v>
      </c>
      <c r="T82" s="2" t="str">
        <f t="shared" si="8"/>
        <v/>
      </c>
    </row>
    <row r="83" spans="3:20">
      <c r="C83" s="4" t="s">
        <v>82</v>
      </c>
      <c r="D83" s="6">
        <v>1</v>
      </c>
      <c r="E83" s="6">
        <v>2</v>
      </c>
      <c r="F83" s="2">
        <f t="shared" si="0"/>
        <v>-1</v>
      </c>
      <c r="G83" s="2">
        <f t="shared" si="1"/>
        <v>1</v>
      </c>
      <c r="H83" s="2" t="str">
        <f t="shared" si="2"/>
        <v/>
      </c>
      <c r="J83" s="6">
        <v>1</v>
      </c>
      <c r="K83" s="6">
        <v>3</v>
      </c>
      <c r="L83" s="2">
        <f t="shared" si="3"/>
        <v>-2</v>
      </c>
      <c r="M83" s="2">
        <f t="shared" si="4"/>
        <v>1</v>
      </c>
      <c r="N83" s="2" t="str">
        <f t="shared" si="5"/>
        <v/>
      </c>
      <c r="P83" s="6">
        <v>2</v>
      </c>
      <c r="Q83" s="6">
        <v>3</v>
      </c>
      <c r="R83" s="2">
        <f t="shared" si="6"/>
        <v>-1</v>
      </c>
      <c r="S83" s="2">
        <f t="shared" si="7"/>
        <v>1</v>
      </c>
      <c r="T83" s="2" t="str">
        <f t="shared" si="8"/>
        <v/>
      </c>
    </row>
    <row r="84" spans="3:20">
      <c r="C84" s="4" t="s">
        <v>83</v>
      </c>
      <c r="D84" s="6">
        <v>1</v>
      </c>
      <c r="E84" s="6">
        <v>2</v>
      </c>
      <c r="F84" s="2">
        <f t="shared" si="0"/>
        <v>-1</v>
      </c>
      <c r="G84" s="2">
        <f t="shared" si="1"/>
        <v>1</v>
      </c>
      <c r="H84" s="2" t="str">
        <f t="shared" si="2"/>
        <v/>
      </c>
      <c r="J84" s="6">
        <v>1</v>
      </c>
      <c r="K84" s="6">
        <v>3</v>
      </c>
      <c r="L84" s="2">
        <f t="shared" si="3"/>
        <v>-2</v>
      </c>
      <c r="M84" s="2">
        <f t="shared" si="4"/>
        <v>1</v>
      </c>
      <c r="N84" s="2" t="str">
        <f t="shared" si="5"/>
        <v/>
      </c>
      <c r="P84" s="6">
        <v>2</v>
      </c>
      <c r="Q84" s="6">
        <v>3</v>
      </c>
      <c r="R84" s="2">
        <f t="shared" si="6"/>
        <v>-1</v>
      </c>
      <c r="S84" s="2">
        <f t="shared" si="7"/>
        <v>1</v>
      </c>
      <c r="T84" s="2" t="str">
        <f t="shared" si="8"/>
        <v/>
      </c>
    </row>
    <row r="85" spans="3:20">
      <c r="C85" s="4" t="s">
        <v>84</v>
      </c>
      <c r="D85" s="6">
        <v>2</v>
      </c>
      <c r="E85" s="6">
        <v>3</v>
      </c>
      <c r="F85" s="2">
        <f t="shared" si="0"/>
        <v>-1</v>
      </c>
      <c r="G85" s="2">
        <f t="shared" si="1"/>
        <v>1</v>
      </c>
      <c r="H85" s="2" t="str">
        <f t="shared" si="2"/>
        <v/>
      </c>
      <c r="J85" s="6">
        <v>2</v>
      </c>
      <c r="K85" s="6">
        <v>1</v>
      </c>
      <c r="L85" s="2">
        <f t="shared" si="3"/>
        <v>1</v>
      </c>
      <c r="M85" s="2" t="str">
        <f t="shared" si="4"/>
        <v/>
      </c>
      <c r="N85" s="2">
        <f t="shared" si="5"/>
        <v>1</v>
      </c>
      <c r="P85" s="6">
        <v>3</v>
      </c>
      <c r="Q85" s="6">
        <v>1</v>
      </c>
      <c r="R85" s="2">
        <f t="shared" si="6"/>
        <v>2</v>
      </c>
      <c r="S85" s="2" t="str">
        <f t="shared" si="7"/>
        <v/>
      </c>
      <c r="T85" s="2">
        <f t="shared" si="8"/>
        <v>1</v>
      </c>
    </row>
    <row r="86" spans="3:20">
      <c r="C86" s="4" t="s">
        <v>85</v>
      </c>
      <c r="D86" s="6">
        <v>1</v>
      </c>
      <c r="E86" s="6">
        <v>2</v>
      </c>
      <c r="F86" s="2">
        <f t="shared" si="0"/>
        <v>-1</v>
      </c>
      <c r="G86" s="2">
        <f t="shared" si="1"/>
        <v>1</v>
      </c>
      <c r="H86" s="2" t="str">
        <f t="shared" si="2"/>
        <v/>
      </c>
      <c r="J86" s="6">
        <v>1</v>
      </c>
      <c r="K86" s="6">
        <v>3</v>
      </c>
      <c r="L86" s="2">
        <f t="shared" si="3"/>
        <v>-2</v>
      </c>
      <c r="M86" s="2">
        <f t="shared" si="4"/>
        <v>1</v>
      </c>
      <c r="N86" s="2" t="str">
        <f t="shared" si="5"/>
        <v/>
      </c>
      <c r="P86" s="6">
        <v>2</v>
      </c>
      <c r="Q86" s="6">
        <v>3</v>
      </c>
      <c r="R86" s="2">
        <f t="shared" si="6"/>
        <v>-1</v>
      </c>
      <c r="S86" s="2">
        <f t="shared" si="7"/>
        <v>1</v>
      </c>
      <c r="T86" s="2" t="str">
        <f t="shared" si="8"/>
        <v/>
      </c>
    </row>
    <row r="87" spans="3:20">
      <c r="C87" s="4" t="s">
        <v>86</v>
      </c>
      <c r="D87" s="6">
        <v>2</v>
      </c>
      <c r="E87" s="6">
        <v>3</v>
      </c>
      <c r="F87" s="2">
        <f t="shared" si="0"/>
        <v>-1</v>
      </c>
      <c r="G87" s="2">
        <f t="shared" si="1"/>
        <v>1</v>
      </c>
      <c r="H87" s="2" t="str">
        <f t="shared" si="2"/>
        <v/>
      </c>
      <c r="J87" s="6">
        <v>2</v>
      </c>
      <c r="K87" s="6">
        <v>1</v>
      </c>
      <c r="L87" s="2">
        <f t="shared" si="3"/>
        <v>1</v>
      </c>
      <c r="M87" s="2" t="str">
        <f t="shared" si="4"/>
        <v/>
      </c>
      <c r="N87" s="2">
        <f t="shared" si="5"/>
        <v>1</v>
      </c>
      <c r="P87" s="6">
        <v>3</v>
      </c>
      <c r="Q87" s="6">
        <v>1</v>
      </c>
      <c r="R87" s="2">
        <f t="shared" si="6"/>
        <v>2</v>
      </c>
      <c r="S87" s="2" t="str">
        <f t="shared" si="7"/>
        <v/>
      </c>
      <c r="T87" s="2">
        <f t="shared" si="8"/>
        <v>1</v>
      </c>
    </row>
    <row r="88" spans="3:20">
      <c r="C88" s="4" t="s">
        <v>87</v>
      </c>
      <c r="D88" s="6">
        <v>2</v>
      </c>
      <c r="E88" s="6">
        <v>1</v>
      </c>
      <c r="F88" s="2">
        <f t="shared" si="0"/>
        <v>1</v>
      </c>
      <c r="G88" s="2" t="str">
        <f t="shared" si="1"/>
        <v/>
      </c>
      <c r="H88" s="2">
        <f t="shared" si="2"/>
        <v>1</v>
      </c>
      <c r="J88" s="6">
        <v>2</v>
      </c>
      <c r="K88" s="6">
        <v>3</v>
      </c>
      <c r="L88" s="2">
        <f t="shared" si="3"/>
        <v>-1</v>
      </c>
      <c r="M88" s="2">
        <f t="shared" si="4"/>
        <v>1</v>
      </c>
      <c r="N88" s="2" t="str">
        <f t="shared" si="5"/>
        <v/>
      </c>
      <c r="P88" s="6">
        <v>1</v>
      </c>
      <c r="Q88" s="6">
        <v>3</v>
      </c>
      <c r="R88" s="2">
        <f t="shared" si="6"/>
        <v>-2</v>
      </c>
      <c r="S88" s="2">
        <f t="shared" si="7"/>
        <v>1</v>
      </c>
      <c r="T88" s="2" t="str">
        <f t="shared" si="8"/>
        <v/>
      </c>
    </row>
    <row r="89" spans="3:20" ht="14.25" thickBot="1">
      <c r="C89" s="4" t="s">
        <v>88</v>
      </c>
      <c r="D89" s="6">
        <v>1</v>
      </c>
      <c r="E89" s="6">
        <v>2</v>
      </c>
      <c r="F89" s="2">
        <f t="shared" si="0"/>
        <v>-1</v>
      </c>
      <c r="G89" s="2">
        <f t="shared" si="1"/>
        <v>1</v>
      </c>
      <c r="H89" s="2" t="str">
        <f t="shared" si="2"/>
        <v/>
      </c>
      <c r="J89" s="6">
        <v>1</v>
      </c>
      <c r="K89" s="6">
        <v>3</v>
      </c>
      <c r="L89" s="2">
        <f t="shared" si="3"/>
        <v>-2</v>
      </c>
      <c r="M89" s="2">
        <f t="shared" si="4"/>
        <v>1</v>
      </c>
      <c r="N89" s="2" t="str">
        <f t="shared" si="5"/>
        <v/>
      </c>
      <c r="P89" s="6">
        <v>2</v>
      </c>
      <c r="Q89" s="6">
        <v>3</v>
      </c>
      <c r="R89" s="2">
        <f t="shared" si="6"/>
        <v>-1</v>
      </c>
      <c r="S89" s="2">
        <f t="shared" si="7"/>
        <v>1</v>
      </c>
      <c r="T89" s="2" t="str">
        <f t="shared" si="8"/>
        <v/>
      </c>
    </row>
    <row r="90" spans="3:20" ht="14.25" thickBot="1">
      <c r="F90" t="s">
        <v>213</v>
      </c>
      <c r="G90" s="192">
        <f>SUM(G80:G89)</f>
        <v>7</v>
      </c>
      <c r="H90" s="100">
        <f>SUM(H80:H89)</f>
        <v>3</v>
      </c>
      <c r="L90" t="s">
        <v>213</v>
      </c>
      <c r="M90" s="192">
        <f>SUM(M80:M89)</f>
        <v>8</v>
      </c>
      <c r="N90" s="100">
        <f>SUM(N80:N89)</f>
        <v>2</v>
      </c>
      <c r="R90" t="s">
        <v>213</v>
      </c>
      <c r="S90" s="192">
        <f>SUM(S80:S89)</f>
        <v>8</v>
      </c>
      <c r="T90" s="100">
        <f>SUM(T80:T89)</f>
        <v>2</v>
      </c>
    </row>
    <row r="92" spans="3:20">
      <c r="G92" s="77" t="s">
        <v>215</v>
      </c>
      <c r="H92" s="77" t="s">
        <v>216</v>
      </c>
      <c r="M92" s="77" t="s">
        <v>215</v>
      </c>
      <c r="N92" s="77" t="s">
        <v>216</v>
      </c>
      <c r="S92" s="77" t="s">
        <v>215</v>
      </c>
      <c r="T92" s="77" t="s">
        <v>216</v>
      </c>
    </row>
    <row r="93" spans="3:20">
      <c r="G93" s="2">
        <v>0</v>
      </c>
      <c r="H93" s="2">
        <f>BINOMDIST(G93,10,0.5,FALSE)</f>
        <v>9.765625E-4</v>
      </c>
      <c r="M93" s="2">
        <v>0</v>
      </c>
      <c r="N93" s="2">
        <f>BINOMDIST(M93,10,0.5,FALSE)</f>
        <v>9.765625E-4</v>
      </c>
      <c r="S93" s="2">
        <v>0</v>
      </c>
      <c r="T93" s="2">
        <f>BINOMDIST(S93,10,0.5,FALSE)</f>
        <v>9.765625E-4</v>
      </c>
    </row>
    <row r="94" spans="3:20">
      <c r="G94" s="2">
        <v>1</v>
      </c>
      <c r="H94" s="2">
        <f t="shared" ref="H94:H96" si="9">BINOMDIST(G94,10,0.5,FALSE)</f>
        <v>9.7656250000000017E-3</v>
      </c>
      <c r="M94" s="2">
        <v>1</v>
      </c>
      <c r="N94" s="2">
        <f t="shared" ref="N94:N95" si="10">BINOMDIST(M94,10,0.5,FALSE)</f>
        <v>9.7656250000000017E-3</v>
      </c>
      <c r="S94" s="2">
        <v>1</v>
      </c>
      <c r="T94" s="2">
        <f t="shared" ref="T94:T95" si="11">BINOMDIST(S94,10,0.5,FALSE)</f>
        <v>9.7656250000000017E-3</v>
      </c>
    </row>
    <row r="95" spans="3:20" ht="14.25" thickBot="1">
      <c r="G95" s="99">
        <v>2</v>
      </c>
      <c r="H95" s="2">
        <f t="shared" si="9"/>
        <v>4.3945312499999972E-2</v>
      </c>
      <c r="L95" s="97" t="s">
        <v>286</v>
      </c>
      <c r="M95" s="99">
        <v>2</v>
      </c>
      <c r="N95" s="2">
        <f t="shared" si="10"/>
        <v>4.3945312499999972E-2</v>
      </c>
      <c r="R95" s="97" t="s">
        <v>286</v>
      </c>
      <c r="S95" s="99">
        <v>2</v>
      </c>
      <c r="T95" s="2">
        <f t="shared" si="11"/>
        <v>4.3945312499999972E-2</v>
      </c>
    </row>
    <row r="96" spans="3:20" ht="14.25" thickBot="1">
      <c r="F96" s="97" t="s">
        <v>286</v>
      </c>
      <c r="G96" s="2">
        <v>3</v>
      </c>
      <c r="H96" s="2">
        <f t="shared" si="9"/>
        <v>0.11718750000000003</v>
      </c>
      <c r="M96" s="103" t="s">
        <v>217</v>
      </c>
      <c r="N96" s="104">
        <f>SUM(N93:N95)</f>
        <v>5.4687499999999972E-2</v>
      </c>
      <c r="S96" s="103" t="s">
        <v>217</v>
      </c>
      <c r="T96" s="104">
        <f>SUM(T93:T95)</f>
        <v>5.4687499999999972E-2</v>
      </c>
    </row>
    <row r="97" spans="1:21" ht="14.25" thickBot="1">
      <c r="G97" s="103" t="s">
        <v>217</v>
      </c>
      <c r="H97" s="104">
        <f>SUM(H93:H96)</f>
        <v>0.171875</v>
      </c>
      <c r="M97" s="105" t="s">
        <v>218</v>
      </c>
      <c r="N97" s="106">
        <f>2*N96</f>
        <v>0.10937499999999994</v>
      </c>
      <c r="O97" s="1" t="s">
        <v>219</v>
      </c>
      <c r="S97" s="105" t="s">
        <v>218</v>
      </c>
      <c r="T97" s="106">
        <f>2*T96</f>
        <v>0.10937499999999994</v>
      </c>
      <c r="U97" s="1" t="s">
        <v>219</v>
      </c>
    </row>
    <row r="98" spans="1:21" ht="14.25" thickBot="1">
      <c r="G98" s="105" t="s">
        <v>218</v>
      </c>
      <c r="H98" s="106">
        <f>2*H97</f>
        <v>0.34375</v>
      </c>
      <c r="I98" s="1" t="s">
        <v>219</v>
      </c>
    </row>
    <row r="100" spans="1:21" s="60" customFormat="1">
      <c r="A100" s="60" t="s">
        <v>97</v>
      </c>
    </row>
    <row r="102" spans="1:21">
      <c r="B102" s="173"/>
      <c r="C102" s="175"/>
      <c r="D102" s="546" t="s">
        <v>77</v>
      </c>
      <c r="E102" s="546"/>
      <c r="F102" s="546"/>
      <c r="G102" s="546"/>
      <c r="H102" s="546"/>
      <c r="N102" s="380"/>
      <c r="O102" s="380"/>
      <c r="P102" s="380"/>
      <c r="Q102" s="380"/>
      <c r="R102" s="380"/>
      <c r="S102" s="380"/>
      <c r="T102" s="380"/>
      <c r="U102" s="58"/>
    </row>
    <row r="103" spans="1:21" ht="27">
      <c r="B103" s="176"/>
      <c r="C103" s="174"/>
      <c r="D103" s="5" t="s">
        <v>78</v>
      </c>
      <c r="E103" s="5" t="s">
        <v>104</v>
      </c>
      <c r="F103" s="5" t="s">
        <v>105</v>
      </c>
      <c r="G103" s="5" t="s">
        <v>106</v>
      </c>
      <c r="H103" s="5" t="s">
        <v>107</v>
      </c>
      <c r="I103" s="77" t="s">
        <v>291</v>
      </c>
      <c r="J103" s="77" t="s">
        <v>292</v>
      </c>
      <c r="K103" s="77" t="s">
        <v>295</v>
      </c>
      <c r="N103" s="380"/>
      <c r="O103" s="380"/>
      <c r="P103" s="380"/>
      <c r="Q103" s="380"/>
      <c r="R103" s="380"/>
      <c r="S103" s="380"/>
      <c r="T103" s="380"/>
      <c r="U103" s="58"/>
    </row>
    <row r="104" spans="1:21">
      <c r="B104" s="552" t="s">
        <v>98</v>
      </c>
      <c r="C104" s="552" t="s">
        <v>99</v>
      </c>
      <c r="D104" s="6">
        <v>65</v>
      </c>
      <c r="E104" s="6">
        <v>105</v>
      </c>
      <c r="F104" s="6">
        <v>126</v>
      </c>
      <c r="G104" s="6">
        <v>109</v>
      </c>
      <c r="H104" s="6">
        <v>66</v>
      </c>
      <c r="I104" s="2"/>
      <c r="J104" s="99"/>
      <c r="K104" s="99"/>
      <c r="N104" s="380"/>
      <c r="O104" s="380"/>
      <c r="P104" s="380"/>
      <c r="Q104" s="380"/>
      <c r="R104" s="380"/>
      <c r="S104" s="380"/>
      <c r="T104" s="380"/>
      <c r="U104" s="58"/>
    </row>
    <row r="105" spans="1:21">
      <c r="B105" s="554"/>
      <c r="C105" s="554"/>
      <c r="D105" s="6">
        <v>65</v>
      </c>
      <c r="E105" s="6">
        <v>126</v>
      </c>
      <c r="F105" s="6">
        <v>88</v>
      </c>
      <c r="G105" s="6">
        <v>100</v>
      </c>
      <c r="H105" s="6">
        <v>87</v>
      </c>
      <c r="I105" s="2"/>
      <c r="J105" s="193"/>
      <c r="K105" s="193"/>
      <c r="N105" s="605"/>
      <c r="O105" s="605"/>
      <c r="P105" s="605"/>
      <c r="Q105" s="605"/>
      <c r="R105" s="605"/>
      <c r="S105" s="605"/>
      <c r="T105" s="605"/>
      <c r="U105" s="58"/>
    </row>
    <row r="106" spans="1:21">
      <c r="B106" s="554"/>
      <c r="C106" s="554"/>
      <c r="D106" s="6">
        <v>66</v>
      </c>
      <c r="E106" s="6">
        <v>72</v>
      </c>
      <c r="F106" s="6">
        <v>137</v>
      </c>
      <c r="G106" s="6">
        <v>167</v>
      </c>
      <c r="H106" s="6">
        <v>124</v>
      </c>
      <c r="I106" s="2"/>
      <c r="J106" s="193"/>
      <c r="K106" s="193"/>
      <c r="N106" s="74"/>
      <c r="O106" s="74"/>
      <c r="P106" s="74"/>
      <c r="Q106" s="74"/>
      <c r="R106" s="74"/>
      <c r="S106" s="74"/>
      <c r="T106" s="74"/>
      <c r="U106" s="58"/>
    </row>
    <row r="107" spans="1:21">
      <c r="B107" s="554"/>
      <c r="C107" s="554"/>
      <c r="D107" s="6">
        <v>72</v>
      </c>
      <c r="E107" s="6">
        <v>116</v>
      </c>
      <c r="F107" s="6">
        <v>134</v>
      </c>
      <c r="G107" s="6">
        <v>97</v>
      </c>
      <c r="H107" s="6">
        <v>93</v>
      </c>
      <c r="I107" s="2"/>
      <c r="J107" s="193"/>
      <c r="K107" s="193"/>
      <c r="N107" s="74"/>
      <c r="O107" s="74"/>
      <c r="P107" s="74"/>
      <c r="Q107" s="74"/>
      <c r="R107" s="74"/>
      <c r="S107" s="74"/>
      <c r="T107" s="74"/>
      <c r="U107" s="58"/>
    </row>
    <row r="108" spans="1:21">
      <c r="B108" s="554"/>
      <c r="C108" s="554"/>
      <c r="D108" s="6">
        <v>72</v>
      </c>
      <c r="E108" s="6">
        <v>119</v>
      </c>
      <c r="F108" s="6">
        <v>158</v>
      </c>
      <c r="G108" s="6">
        <v>139</v>
      </c>
      <c r="H108" s="6">
        <v>112</v>
      </c>
      <c r="I108" s="63"/>
      <c r="J108" s="193"/>
      <c r="K108" s="193"/>
      <c r="N108" s="74"/>
      <c r="O108" s="74"/>
      <c r="P108" s="74"/>
      <c r="Q108" s="74"/>
      <c r="R108" s="74"/>
      <c r="S108" s="74"/>
      <c r="T108" s="74"/>
      <c r="U108" s="58"/>
    </row>
    <row r="109" spans="1:21">
      <c r="B109" s="554"/>
      <c r="C109" s="554"/>
      <c r="D109" s="6">
        <v>82</v>
      </c>
      <c r="E109" s="6">
        <v>135</v>
      </c>
      <c r="F109" s="6">
        <v>100</v>
      </c>
      <c r="G109" s="6">
        <v>106</v>
      </c>
      <c r="H109" s="6">
        <v>99</v>
      </c>
      <c r="I109" s="63"/>
      <c r="J109" s="193"/>
      <c r="K109" s="193"/>
      <c r="N109" s="74"/>
      <c r="O109" s="74"/>
      <c r="P109" s="74"/>
      <c r="Q109" s="74"/>
      <c r="R109" s="74"/>
      <c r="S109" s="74"/>
      <c r="T109" s="74"/>
      <c r="U109" s="58"/>
    </row>
    <row r="110" spans="1:21">
      <c r="B110" s="554"/>
      <c r="C110" s="554"/>
      <c r="D110" s="6">
        <v>92</v>
      </c>
      <c r="E110" s="6">
        <v>105</v>
      </c>
      <c r="F110" s="6">
        <v>142</v>
      </c>
      <c r="G110" s="6">
        <v>120</v>
      </c>
      <c r="H110" s="6">
        <v>96</v>
      </c>
      <c r="I110" s="63"/>
      <c r="J110" s="193"/>
      <c r="K110" s="193"/>
      <c r="N110" s="74"/>
      <c r="O110" s="74"/>
      <c r="P110" s="74"/>
      <c r="Q110" s="74"/>
      <c r="R110" s="74"/>
      <c r="S110" s="74"/>
      <c r="T110" s="74"/>
      <c r="U110" s="58"/>
    </row>
    <row r="111" spans="1:21">
      <c r="B111" s="554"/>
      <c r="C111" s="554"/>
      <c r="D111" s="6">
        <v>40</v>
      </c>
      <c r="E111" s="6">
        <v>97</v>
      </c>
      <c r="F111" s="6">
        <v>121</v>
      </c>
      <c r="G111" s="6">
        <v>99</v>
      </c>
      <c r="H111" s="6">
        <v>83</v>
      </c>
      <c r="I111" s="63"/>
      <c r="J111" s="193"/>
      <c r="K111" s="193"/>
      <c r="N111" s="605"/>
      <c r="O111" s="605"/>
      <c r="P111" s="605"/>
      <c r="Q111" s="605"/>
      <c r="R111" s="605"/>
      <c r="S111" s="605"/>
      <c r="T111" s="605"/>
      <c r="U111" s="58"/>
    </row>
    <row r="112" spans="1:21">
      <c r="B112" s="554"/>
      <c r="C112" s="554"/>
      <c r="D112" s="6">
        <v>65</v>
      </c>
      <c r="E112" s="6">
        <v>97</v>
      </c>
      <c r="F112" s="6">
        <v>110</v>
      </c>
      <c r="G112" s="6">
        <v>92</v>
      </c>
      <c r="H112" s="6">
        <v>72</v>
      </c>
      <c r="I112" s="63"/>
      <c r="J112" s="193"/>
      <c r="K112" s="193"/>
      <c r="N112" s="74"/>
      <c r="O112" s="74"/>
      <c r="P112" s="74"/>
      <c r="Q112" s="74"/>
      <c r="R112" s="74"/>
      <c r="S112" s="74"/>
      <c r="T112" s="74"/>
      <c r="U112" s="58"/>
    </row>
    <row r="113" spans="2:21">
      <c r="B113" s="554"/>
      <c r="C113" s="554"/>
      <c r="D113" s="6">
        <v>54</v>
      </c>
      <c r="E113" s="6">
        <v>49</v>
      </c>
      <c r="F113" s="6">
        <v>103</v>
      </c>
      <c r="G113" s="6">
        <v>125</v>
      </c>
      <c r="H113" s="6">
        <v>83</v>
      </c>
      <c r="I113" s="63"/>
      <c r="J113" s="193"/>
      <c r="K113" s="193"/>
      <c r="N113" s="74"/>
      <c r="O113" s="74"/>
      <c r="P113" s="74"/>
      <c r="Q113" s="74"/>
      <c r="R113" s="74"/>
      <c r="S113" s="74"/>
      <c r="T113" s="74"/>
      <c r="U113" s="58"/>
    </row>
    <row r="114" spans="2:21">
      <c r="B114" s="554"/>
      <c r="C114" s="554"/>
      <c r="D114" s="6">
        <v>54</v>
      </c>
      <c r="E114" s="6">
        <v>106</v>
      </c>
      <c r="F114" s="6">
        <v>113</v>
      </c>
      <c r="G114" s="6">
        <v>75</v>
      </c>
      <c r="H114" s="6">
        <v>52</v>
      </c>
      <c r="I114" s="63"/>
      <c r="J114" s="193"/>
      <c r="K114" s="193"/>
      <c r="N114" s="74"/>
      <c r="O114" s="74"/>
      <c r="P114" s="74"/>
      <c r="Q114" s="74"/>
      <c r="R114" s="74"/>
      <c r="S114" s="74"/>
      <c r="T114" s="74"/>
      <c r="U114" s="58"/>
    </row>
    <row r="115" spans="2:21">
      <c r="B115" s="554"/>
      <c r="C115" s="555"/>
      <c r="D115" s="6">
        <v>51</v>
      </c>
      <c r="E115" s="6">
        <v>96</v>
      </c>
      <c r="F115" s="6">
        <v>118</v>
      </c>
      <c r="G115" s="6">
        <v>76</v>
      </c>
      <c r="H115" s="6">
        <v>47</v>
      </c>
      <c r="I115" s="63"/>
      <c r="J115" s="194"/>
      <c r="K115" s="194"/>
      <c r="N115" s="74"/>
      <c r="O115" s="74"/>
      <c r="P115" s="74"/>
      <c r="Q115" s="74"/>
      <c r="R115" s="74"/>
      <c r="S115" s="74"/>
      <c r="T115" s="74"/>
      <c r="U115" s="58"/>
    </row>
    <row r="116" spans="2:21">
      <c r="B116" s="554"/>
      <c r="C116" s="552" t="s">
        <v>100</v>
      </c>
      <c r="D116" s="6">
        <v>60</v>
      </c>
      <c r="E116" s="6">
        <v>71</v>
      </c>
      <c r="F116" s="6">
        <v>109</v>
      </c>
      <c r="G116" s="6">
        <v>147</v>
      </c>
      <c r="H116" s="6">
        <v>88</v>
      </c>
      <c r="I116" s="63"/>
      <c r="J116" s="99"/>
      <c r="K116" s="99"/>
      <c r="N116" s="74"/>
      <c r="O116" s="74"/>
      <c r="P116" s="74"/>
      <c r="Q116" s="74"/>
      <c r="R116" s="74"/>
      <c r="S116" s="74"/>
      <c r="T116" s="74"/>
      <c r="U116" s="58"/>
    </row>
    <row r="117" spans="2:21">
      <c r="B117" s="554"/>
      <c r="C117" s="554"/>
      <c r="D117" s="6">
        <v>76</v>
      </c>
      <c r="E117" s="6">
        <v>80</v>
      </c>
      <c r="F117" s="6">
        <v>134</v>
      </c>
      <c r="G117" s="6">
        <v>128</v>
      </c>
      <c r="H117" s="6">
        <v>88</v>
      </c>
      <c r="I117" s="63"/>
      <c r="J117" s="193"/>
      <c r="K117" s="193"/>
      <c r="N117" s="605"/>
      <c r="O117" s="605"/>
      <c r="P117" s="605"/>
      <c r="Q117" s="605"/>
      <c r="R117" s="380"/>
      <c r="S117" s="380"/>
      <c r="T117" s="380"/>
      <c r="U117" s="58"/>
    </row>
    <row r="118" spans="2:21">
      <c r="B118" s="554"/>
      <c r="C118" s="554"/>
      <c r="D118" s="6">
        <v>79</v>
      </c>
      <c r="E118" s="6">
        <v>84</v>
      </c>
      <c r="F118" s="6">
        <v>144</v>
      </c>
      <c r="G118" s="6">
        <v>164</v>
      </c>
      <c r="H118" s="6">
        <v>72</v>
      </c>
      <c r="I118" s="63"/>
      <c r="J118" s="193"/>
      <c r="K118" s="193"/>
      <c r="N118" s="74"/>
      <c r="O118" s="74"/>
      <c r="P118" s="74"/>
      <c r="Q118" s="74"/>
      <c r="R118" s="380"/>
      <c r="S118" s="380"/>
      <c r="T118" s="380"/>
      <c r="U118" s="58"/>
    </row>
    <row r="119" spans="2:21">
      <c r="B119" s="554"/>
      <c r="C119" s="554"/>
      <c r="D119" s="6">
        <v>87</v>
      </c>
      <c r="E119" s="6">
        <v>90</v>
      </c>
      <c r="F119" s="6">
        <v>105</v>
      </c>
      <c r="G119" s="6">
        <v>101</v>
      </c>
      <c r="H119" s="6">
        <v>83</v>
      </c>
      <c r="I119" s="63"/>
      <c r="J119" s="193"/>
      <c r="K119" s="193"/>
      <c r="N119" s="74"/>
      <c r="O119" s="74"/>
      <c r="P119" s="74"/>
      <c r="Q119" s="74"/>
      <c r="R119" s="380"/>
      <c r="S119" s="380"/>
      <c r="T119" s="380"/>
      <c r="U119" s="58"/>
    </row>
    <row r="120" spans="2:21">
      <c r="B120" s="554"/>
      <c r="C120" s="554"/>
      <c r="D120" s="6">
        <v>88</v>
      </c>
      <c r="E120" s="6">
        <v>105</v>
      </c>
      <c r="F120" s="6">
        <v>154</v>
      </c>
      <c r="G120" s="6">
        <v>165</v>
      </c>
      <c r="H120" s="6">
        <v>106</v>
      </c>
      <c r="I120" s="63"/>
      <c r="J120" s="193"/>
      <c r="K120" s="193"/>
      <c r="N120" s="74"/>
      <c r="O120" s="74"/>
      <c r="P120" s="74"/>
      <c r="Q120" s="74"/>
      <c r="R120" s="380"/>
      <c r="S120" s="380"/>
      <c r="T120" s="380"/>
      <c r="U120" s="58"/>
    </row>
    <row r="121" spans="2:21">
      <c r="B121" s="554"/>
      <c r="C121" s="554"/>
      <c r="D121" s="6">
        <v>89</v>
      </c>
      <c r="E121" s="6">
        <v>115</v>
      </c>
      <c r="F121" s="6">
        <v>162</v>
      </c>
      <c r="G121" s="6">
        <v>171</v>
      </c>
      <c r="H121" s="6">
        <v>122</v>
      </c>
      <c r="I121" s="63"/>
      <c r="J121" s="193"/>
      <c r="K121" s="193"/>
      <c r="N121" s="74"/>
      <c r="O121" s="74"/>
      <c r="P121" s="74"/>
      <c r="Q121" s="74"/>
      <c r="R121" s="380"/>
      <c r="S121" s="380"/>
      <c r="T121" s="380"/>
      <c r="U121" s="58"/>
    </row>
    <row r="122" spans="2:21">
      <c r="B122" s="554"/>
      <c r="C122" s="554"/>
      <c r="D122" s="6">
        <v>92</v>
      </c>
      <c r="E122" s="6">
        <v>109</v>
      </c>
      <c r="F122" s="6">
        <v>132</v>
      </c>
      <c r="G122" s="6">
        <v>124</v>
      </c>
      <c r="H122" s="6">
        <v>96</v>
      </c>
      <c r="I122" s="63"/>
      <c r="J122" s="193"/>
      <c r="K122" s="193"/>
      <c r="N122" s="74"/>
      <c r="O122" s="74"/>
      <c r="P122" s="74"/>
      <c r="Q122" s="74"/>
      <c r="R122" s="380"/>
      <c r="S122" s="380"/>
      <c r="T122" s="380"/>
      <c r="U122" s="58"/>
    </row>
    <row r="123" spans="2:21">
      <c r="B123" s="554"/>
      <c r="C123" s="554"/>
      <c r="D123" s="6">
        <v>70</v>
      </c>
      <c r="E123" s="6">
        <v>76</v>
      </c>
      <c r="F123" s="6">
        <v>126</v>
      </c>
      <c r="G123" s="6">
        <v>118</v>
      </c>
      <c r="H123" s="6">
        <v>109</v>
      </c>
      <c r="I123" s="63"/>
      <c r="J123" s="193"/>
      <c r="K123" s="193"/>
      <c r="N123" s="380"/>
      <c r="O123" s="380"/>
      <c r="P123" s="380"/>
      <c r="Q123" s="380"/>
      <c r="R123" s="380"/>
      <c r="S123" s="380"/>
      <c r="T123" s="380"/>
      <c r="U123" s="58"/>
    </row>
    <row r="124" spans="2:21">
      <c r="B124" s="554"/>
      <c r="C124" s="554"/>
      <c r="D124" s="6">
        <v>69</v>
      </c>
      <c r="E124" s="6">
        <v>81</v>
      </c>
      <c r="F124" s="6">
        <v>134</v>
      </c>
      <c r="G124" s="6">
        <v>102</v>
      </c>
      <c r="H124" s="6">
        <v>110</v>
      </c>
      <c r="I124" s="63"/>
      <c r="J124" s="193"/>
      <c r="K124" s="193"/>
      <c r="N124" s="380"/>
      <c r="O124" s="380"/>
      <c r="P124" s="380"/>
      <c r="Q124" s="380"/>
      <c r="R124" s="380"/>
      <c r="S124" s="380"/>
      <c r="T124" s="380"/>
      <c r="U124" s="58"/>
    </row>
    <row r="125" spans="2:21">
      <c r="B125" s="554"/>
      <c r="C125" s="554"/>
      <c r="D125" s="6">
        <v>67</v>
      </c>
      <c r="E125" s="6">
        <v>69</v>
      </c>
      <c r="F125" s="6">
        <v>99</v>
      </c>
      <c r="G125" s="6">
        <v>140</v>
      </c>
      <c r="H125" s="6">
        <v>93</v>
      </c>
      <c r="I125" s="63"/>
      <c r="J125" s="193"/>
      <c r="K125" s="193"/>
      <c r="N125" s="204"/>
      <c r="O125" s="204"/>
      <c r="P125" s="204"/>
      <c r="Q125" s="204"/>
      <c r="R125" s="204"/>
      <c r="S125" s="204"/>
      <c r="T125" s="204"/>
      <c r="U125" s="58"/>
    </row>
    <row r="126" spans="2:21">
      <c r="B126" s="554"/>
      <c r="C126" s="554"/>
      <c r="D126" s="6">
        <v>52</v>
      </c>
      <c r="E126" s="6">
        <v>89</v>
      </c>
      <c r="F126" s="6">
        <v>121</v>
      </c>
      <c r="G126" s="6">
        <v>125</v>
      </c>
      <c r="H126" s="6">
        <v>110</v>
      </c>
      <c r="I126" s="63"/>
      <c r="J126" s="193"/>
      <c r="K126" s="193"/>
      <c r="N126" s="74"/>
      <c r="O126" s="74"/>
      <c r="P126" s="74"/>
      <c r="Q126" s="195"/>
      <c r="R126" s="195"/>
      <c r="S126" s="74"/>
      <c r="T126" s="195"/>
      <c r="U126" s="58"/>
    </row>
    <row r="127" spans="2:21">
      <c r="B127" s="555"/>
      <c r="C127" s="555"/>
      <c r="D127" s="6">
        <v>76</v>
      </c>
      <c r="E127" s="6">
        <v>89</v>
      </c>
      <c r="F127" s="6">
        <v>133</v>
      </c>
      <c r="G127" s="6">
        <v>122</v>
      </c>
      <c r="H127" s="6">
        <v>100</v>
      </c>
      <c r="I127" s="63"/>
      <c r="J127" s="194"/>
      <c r="K127" s="194"/>
      <c r="N127" s="74"/>
      <c r="O127" s="74"/>
      <c r="P127" s="74"/>
      <c r="Q127" s="195"/>
      <c r="R127" s="195"/>
      <c r="S127" s="74"/>
      <c r="T127" s="195"/>
      <c r="U127" s="58"/>
    </row>
    <row r="128" spans="2:21">
      <c r="C128" s="77" t="s">
        <v>293</v>
      </c>
      <c r="D128" s="2"/>
      <c r="E128" s="2"/>
      <c r="F128" s="2"/>
      <c r="G128" s="2"/>
      <c r="H128" s="2"/>
      <c r="I128" s="63"/>
      <c r="J128" s="2"/>
      <c r="K128" s="63"/>
      <c r="N128" s="74"/>
      <c r="O128" s="74"/>
      <c r="P128" s="74"/>
      <c r="Q128" s="195"/>
      <c r="R128" s="195"/>
      <c r="S128" s="74"/>
      <c r="T128" s="195"/>
      <c r="U128" s="58"/>
    </row>
    <row r="129" spans="2:21">
      <c r="C129" s="97" t="s">
        <v>303</v>
      </c>
      <c r="I129" s="59" t="s">
        <v>251</v>
      </c>
      <c r="N129" s="74"/>
      <c r="O129" s="74"/>
      <c r="P129" s="74"/>
      <c r="Q129" s="195"/>
      <c r="R129" s="195"/>
      <c r="S129" s="74"/>
      <c r="T129" s="74"/>
      <c r="U129" s="58"/>
    </row>
    <row r="130" spans="2:21">
      <c r="C130" s="97" t="s">
        <v>305</v>
      </c>
      <c r="N130" s="74"/>
      <c r="O130" s="74"/>
      <c r="P130" s="74"/>
      <c r="Q130" s="74"/>
      <c r="R130" s="74"/>
      <c r="S130" s="74"/>
      <c r="T130" s="74"/>
      <c r="U130" s="58"/>
    </row>
    <row r="131" spans="2:21">
      <c r="C131" s="97" t="s">
        <v>304</v>
      </c>
      <c r="N131" s="74"/>
      <c r="O131" s="74"/>
      <c r="P131" s="74"/>
      <c r="Q131" s="74"/>
      <c r="R131" s="74"/>
      <c r="S131" s="74"/>
      <c r="T131" s="74"/>
      <c r="U131" s="58"/>
    </row>
    <row r="132" spans="2:21">
      <c r="C132" s="97" t="s">
        <v>306</v>
      </c>
    </row>
    <row r="133" spans="2:21">
      <c r="N133" s="114" t="s">
        <v>294</v>
      </c>
      <c r="O133" s="63"/>
    </row>
    <row r="134" spans="2:21" ht="16.5">
      <c r="B134" s="114"/>
      <c r="C134" s="198"/>
      <c r="D134" s="12" t="s">
        <v>309</v>
      </c>
      <c r="E134" s="12" t="s">
        <v>310</v>
      </c>
      <c r="F134" s="12" t="s">
        <v>311</v>
      </c>
      <c r="G134" s="12" t="s">
        <v>312</v>
      </c>
      <c r="H134" s="12" t="s">
        <v>313</v>
      </c>
      <c r="I134" s="12" t="s">
        <v>314</v>
      </c>
    </row>
    <row r="135" spans="2:21" ht="14.25" thickBot="1">
      <c r="B135" s="114"/>
      <c r="C135" s="199" t="s">
        <v>307</v>
      </c>
      <c r="D135" s="82"/>
      <c r="E135" s="2"/>
      <c r="F135" s="2"/>
      <c r="G135" s="2"/>
      <c r="H135" s="2"/>
      <c r="I135" s="2"/>
      <c r="J135" s="69"/>
      <c r="N135" t="s">
        <v>302</v>
      </c>
      <c r="O135"/>
      <c r="P135"/>
      <c r="Q135"/>
      <c r="R135"/>
      <c r="S135"/>
      <c r="T135"/>
    </row>
    <row r="136" spans="2:21">
      <c r="B136" s="114"/>
      <c r="C136" s="199" t="s">
        <v>308</v>
      </c>
      <c r="D136" s="82"/>
      <c r="E136" s="2"/>
      <c r="F136" s="2"/>
      <c r="G136" s="2"/>
      <c r="H136" s="2"/>
      <c r="I136" s="2"/>
      <c r="J136" s="69"/>
      <c r="N136" s="76" t="s">
        <v>233</v>
      </c>
      <c r="O136" s="76" t="s">
        <v>234</v>
      </c>
      <c r="P136" s="76" t="s">
        <v>190</v>
      </c>
      <c r="Q136" s="76" t="s">
        <v>300</v>
      </c>
      <c r="R136" s="76" t="s">
        <v>301</v>
      </c>
      <c r="S136" s="76" t="s">
        <v>235</v>
      </c>
      <c r="T136" s="76" t="s">
        <v>236</v>
      </c>
    </row>
    <row r="137" spans="2:21">
      <c r="N137" s="74" t="s">
        <v>298</v>
      </c>
      <c r="O137" s="195"/>
      <c r="P137" s="74"/>
      <c r="Q137" s="195"/>
      <c r="R137" s="197"/>
      <c r="S137" s="213"/>
      <c r="T137" s="197"/>
    </row>
    <row r="138" spans="2:21">
      <c r="B138" s="200" t="s">
        <v>315</v>
      </c>
      <c r="C138" s="175"/>
      <c r="D138" s="165" t="s">
        <v>78</v>
      </c>
      <c r="E138" s="165" t="s">
        <v>104</v>
      </c>
      <c r="F138" s="165" t="s">
        <v>105</v>
      </c>
      <c r="G138" s="165" t="s">
        <v>106</v>
      </c>
      <c r="H138" s="165" t="s">
        <v>107</v>
      </c>
      <c r="N138" s="111" t="s">
        <v>296</v>
      </c>
      <c r="O138" s="196"/>
      <c r="P138" s="111"/>
      <c r="Q138" s="196"/>
    </row>
    <row r="139" spans="2:21" ht="14.25" thickBot="1">
      <c r="B139" s="176"/>
      <c r="C139" s="181" t="s">
        <v>281</v>
      </c>
      <c r="D139" s="99">
        <v>64.833333333333329</v>
      </c>
      <c r="E139" s="99">
        <v>101.91666666666667</v>
      </c>
      <c r="F139" s="99">
        <v>120.83333333333333</v>
      </c>
      <c r="G139" s="99">
        <v>108.75</v>
      </c>
      <c r="H139" s="99">
        <v>84.5</v>
      </c>
      <c r="J139" s="97" t="s">
        <v>277</v>
      </c>
      <c r="K139" s="178">
        <v>12</v>
      </c>
      <c r="N139" s="74" t="s">
        <v>299</v>
      </c>
      <c r="O139" s="195"/>
      <c r="P139" s="74"/>
      <c r="Q139" s="195"/>
      <c r="R139" s="197"/>
      <c r="S139" s="213"/>
      <c r="T139" s="197"/>
    </row>
    <row r="140" spans="2:21">
      <c r="B140" s="117" t="s">
        <v>78</v>
      </c>
      <c r="C140" s="201">
        <v>64.833333333333329</v>
      </c>
      <c r="D140" s="599"/>
      <c r="E140" s="522"/>
      <c r="F140" s="522"/>
      <c r="G140" s="522"/>
      <c r="H140" s="523"/>
      <c r="J140" s="97" t="s">
        <v>278</v>
      </c>
      <c r="K140" s="178">
        <v>5</v>
      </c>
      <c r="N140" s="74" t="s">
        <v>290</v>
      </c>
      <c r="O140" s="195"/>
      <c r="P140" s="74"/>
      <c r="Q140" s="195"/>
      <c r="R140" s="197"/>
      <c r="S140" s="213"/>
      <c r="T140" s="197"/>
    </row>
    <row r="141" spans="2:21" ht="16.5">
      <c r="B141" s="117" t="s">
        <v>104</v>
      </c>
      <c r="C141" s="201">
        <v>101.91666666666667</v>
      </c>
      <c r="D141" s="600"/>
      <c r="E141" s="524"/>
      <c r="F141" s="524"/>
      <c r="G141" s="524"/>
      <c r="H141" s="525"/>
      <c r="J141" s="177" t="s">
        <v>279</v>
      </c>
      <c r="K141" s="1">
        <v>88</v>
      </c>
      <c r="N141" s="111" t="s">
        <v>297</v>
      </c>
      <c r="O141" s="196"/>
      <c r="P141" s="111"/>
      <c r="Q141" s="196"/>
    </row>
    <row r="142" spans="2:21" ht="17.25" thickBot="1">
      <c r="B142" s="117" t="s">
        <v>105</v>
      </c>
      <c r="C142" s="201">
        <v>120.83333333333333</v>
      </c>
      <c r="D142" s="600"/>
      <c r="E142" s="524"/>
      <c r="F142" s="524"/>
      <c r="G142" s="524"/>
      <c r="H142" s="525"/>
      <c r="J142" s="177" t="s">
        <v>280</v>
      </c>
      <c r="K142" s="163">
        <v>3.95</v>
      </c>
      <c r="N142" s="75" t="s">
        <v>232</v>
      </c>
      <c r="O142" s="75"/>
      <c r="P142" s="75"/>
      <c r="Q142" s="75"/>
      <c r="R142" s="75"/>
      <c r="S142" s="75"/>
      <c r="T142" s="75"/>
    </row>
    <row r="143" spans="2:21">
      <c r="B143" s="117" t="s">
        <v>106</v>
      </c>
      <c r="C143" s="201">
        <v>108.75</v>
      </c>
      <c r="D143" s="600"/>
      <c r="E143" s="524"/>
      <c r="F143" s="524"/>
      <c r="G143" s="524"/>
      <c r="H143" s="525"/>
      <c r="J143" s="72" t="s">
        <v>250</v>
      </c>
      <c r="K143" s="163"/>
    </row>
    <row r="144" spans="2:21" ht="14.25" thickBot="1">
      <c r="B144" s="117" t="s">
        <v>107</v>
      </c>
      <c r="C144" s="201">
        <v>84.5</v>
      </c>
      <c r="D144" s="601"/>
      <c r="E144" s="602"/>
      <c r="F144" s="602"/>
      <c r="G144" s="602"/>
      <c r="H144" s="603"/>
      <c r="I144" s="606"/>
      <c r="J144" s="67"/>
      <c r="K144" s="67"/>
    </row>
    <row r="146" spans="1:20">
      <c r="B146" s="200" t="s">
        <v>316</v>
      </c>
      <c r="C146" s="175"/>
      <c r="D146" s="165" t="s">
        <v>78</v>
      </c>
      <c r="E146" s="165" t="s">
        <v>104</v>
      </c>
      <c r="F146" s="165" t="s">
        <v>105</v>
      </c>
      <c r="G146" s="165" t="s">
        <v>106</v>
      </c>
      <c r="H146" s="165" t="s">
        <v>107</v>
      </c>
    </row>
    <row r="147" spans="1:20" ht="14.25" thickBot="1">
      <c r="B147" s="176"/>
      <c r="C147" s="181" t="s">
        <v>281</v>
      </c>
      <c r="D147" s="99">
        <v>75.416666666666671</v>
      </c>
      <c r="E147" s="99">
        <v>88.166666666666671</v>
      </c>
      <c r="F147" s="99">
        <v>129.41666666666666</v>
      </c>
      <c r="G147" s="99">
        <v>133.91666666666666</v>
      </c>
      <c r="H147" s="99">
        <v>98.083333333333329</v>
      </c>
    </row>
    <row r="148" spans="1:20">
      <c r="B148" s="117" t="s">
        <v>78</v>
      </c>
      <c r="C148" s="201">
        <v>75.416666666666671</v>
      </c>
      <c r="D148" s="599"/>
      <c r="E148" s="522"/>
      <c r="F148" s="522"/>
      <c r="G148" s="522"/>
      <c r="H148" s="523"/>
    </row>
    <row r="149" spans="1:20">
      <c r="B149" s="117" t="s">
        <v>104</v>
      </c>
      <c r="C149" s="201">
        <v>88.166666666666671</v>
      </c>
      <c r="D149" s="600"/>
      <c r="E149" s="524"/>
      <c r="F149" s="524"/>
      <c r="G149" s="524"/>
      <c r="H149" s="525"/>
    </row>
    <row r="150" spans="1:20">
      <c r="B150" s="117" t="s">
        <v>105</v>
      </c>
      <c r="C150" s="201">
        <v>129.41666666666666</v>
      </c>
      <c r="D150" s="600"/>
      <c r="E150" s="524"/>
      <c r="F150" s="524"/>
      <c r="G150" s="524"/>
      <c r="H150" s="525"/>
    </row>
    <row r="151" spans="1:20">
      <c r="B151" s="117" t="s">
        <v>106</v>
      </c>
      <c r="C151" s="201">
        <v>133.91666666666666</v>
      </c>
      <c r="D151" s="600"/>
      <c r="E151" s="524"/>
      <c r="F151" s="524"/>
      <c r="G151" s="524"/>
      <c r="H151" s="525"/>
    </row>
    <row r="152" spans="1:20" ht="14.25" thickBot="1">
      <c r="B152" s="117" t="s">
        <v>107</v>
      </c>
      <c r="C152" s="201">
        <v>98.083333333333329</v>
      </c>
      <c r="D152" s="601"/>
      <c r="E152" s="602"/>
      <c r="F152" s="602"/>
      <c r="G152" s="602"/>
      <c r="H152" s="603"/>
    </row>
    <row r="154" spans="1:20" s="60" customFormat="1">
      <c r="A154" s="60" t="s">
        <v>101</v>
      </c>
    </row>
    <row r="156" spans="1:20">
      <c r="B156" s="173"/>
      <c r="C156" s="175"/>
      <c r="D156" s="546" t="s">
        <v>77</v>
      </c>
      <c r="E156" s="546"/>
      <c r="F156" s="546"/>
      <c r="G156" s="546"/>
      <c r="H156" s="546"/>
      <c r="N156" s="380"/>
      <c r="O156" s="380"/>
      <c r="P156" s="380"/>
      <c r="Q156" s="380"/>
      <c r="R156" s="380"/>
      <c r="S156" s="380"/>
      <c r="T156" s="380"/>
    </row>
    <row r="157" spans="1:20">
      <c r="B157" s="176"/>
      <c r="C157" s="174"/>
      <c r="D157" s="5" t="s">
        <v>78</v>
      </c>
      <c r="E157" s="5" t="s">
        <v>104</v>
      </c>
      <c r="F157" s="5" t="s">
        <v>105</v>
      </c>
      <c r="G157" s="5" t="s">
        <v>106</v>
      </c>
      <c r="H157" s="5" t="s">
        <v>107</v>
      </c>
      <c r="N157" s="380"/>
      <c r="O157" s="380"/>
      <c r="P157" s="380"/>
      <c r="Q157" s="380"/>
      <c r="R157" s="380"/>
      <c r="S157" s="380"/>
      <c r="T157" s="380"/>
    </row>
    <row r="158" spans="1:20">
      <c r="B158" s="551" t="s">
        <v>98</v>
      </c>
      <c r="C158" s="551" t="s">
        <v>102</v>
      </c>
      <c r="D158" s="6">
        <v>88</v>
      </c>
      <c r="E158" s="6">
        <v>109</v>
      </c>
      <c r="F158" s="6">
        <v>123</v>
      </c>
      <c r="G158" s="6">
        <v>104</v>
      </c>
      <c r="H158" s="6">
        <v>91</v>
      </c>
      <c r="N158" s="380"/>
      <c r="O158" s="380"/>
      <c r="P158" s="380"/>
      <c r="Q158" s="380"/>
      <c r="R158" s="380"/>
      <c r="S158" s="380"/>
      <c r="T158" s="380"/>
    </row>
    <row r="159" spans="1:20">
      <c r="B159" s="551"/>
      <c r="C159" s="551"/>
      <c r="D159" s="6">
        <v>72</v>
      </c>
      <c r="E159" s="6">
        <v>119</v>
      </c>
      <c r="F159" s="6">
        <v>143</v>
      </c>
      <c r="G159" s="6">
        <v>135</v>
      </c>
      <c r="H159" s="6">
        <v>112</v>
      </c>
      <c r="N159" s="605"/>
      <c r="O159" s="605"/>
      <c r="P159" s="605"/>
      <c r="Q159" s="605"/>
      <c r="R159" s="605"/>
      <c r="S159" s="605"/>
      <c r="T159" s="605"/>
    </row>
    <row r="160" spans="1:20">
      <c r="B160" s="551"/>
      <c r="C160" s="551"/>
      <c r="D160" s="6">
        <v>92</v>
      </c>
      <c r="E160" s="6">
        <v>100</v>
      </c>
      <c r="F160" s="6">
        <v>134</v>
      </c>
      <c r="G160" s="6">
        <v>151</v>
      </c>
      <c r="H160" s="6">
        <v>88</v>
      </c>
      <c r="N160" s="74"/>
      <c r="O160" s="74"/>
      <c r="P160" s="74"/>
      <c r="Q160" s="74"/>
      <c r="R160" s="74"/>
      <c r="S160" s="74"/>
      <c r="T160" s="74"/>
    </row>
    <row r="161" spans="2:20">
      <c r="B161" s="551"/>
      <c r="C161" s="551"/>
      <c r="D161" s="6">
        <v>89</v>
      </c>
      <c r="E161" s="6">
        <v>115</v>
      </c>
      <c r="F161" s="6">
        <v>163</v>
      </c>
      <c r="G161" s="6">
        <v>164</v>
      </c>
      <c r="H161" s="6">
        <v>106</v>
      </c>
      <c r="N161" s="74"/>
      <c r="O161" s="74"/>
      <c r="P161" s="74"/>
      <c r="Q161" s="74"/>
      <c r="R161" s="74"/>
      <c r="S161" s="74"/>
      <c r="T161" s="74"/>
    </row>
    <row r="162" spans="2:20">
      <c r="B162" s="551"/>
      <c r="C162" s="551"/>
      <c r="D162" s="6">
        <v>98</v>
      </c>
      <c r="E162" s="6">
        <v>104</v>
      </c>
      <c r="F162" s="6">
        <v>148</v>
      </c>
      <c r="G162" s="6">
        <v>108</v>
      </c>
      <c r="H162" s="6">
        <v>118</v>
      </c>
      <c r="N162" s="74"/>
      <c r="O162" s="74"/>
      <c r="P162" s="74"/>
      <c r="Q162" s="74"/>
      <c r="R162" s="74"/>
      <c r="S162" s="74"/>
      <c r="T162" s="74"/>
    </row>
    <row r="163" spans="2:20">
      <c r="B163" s="551"/>
      <c r="C163" s="551"/>
      <c r="D163" s="6">
        <v>98</v>
      </c>
      <c r="E163" s="6">
        <v>104</v>
      </c>
      <c r="F163" s="6">
        <v>142</v>
      </c>
      <c r="G163" s="6">
        <v>162</v>
      </c>
      <c r="H163" s="6">
        <v>115</v>
      </c>
      <c r="N163" s="74"/>
      <c r="O163" s="74"/>
      <c r="P163" s="74"/>
      <c r="Q163" s="74"/>
      <c r="R163" s="74"/>
      <c r="S163" s="74"/>
      <c r="T163" s="74"/>
    </row>
    <row r="164" spans="2:20">
      <c r="B164" s="551"/>
      <c r="C164" s="551"/>
      <c r="D164" s="6">
        <v>105</v>
      </c>
      <c r="E164" s="6">
        <v>122</v>
      </c>
      <c r="F164" s="6">
        <v>150</v>
      </c>
      <c r="G164" s="6">
        <v>156</v>
      </c>
      <c r="H164" s="6">
        <v>126</v>
      </c>
      <c r="N164" s="74"/>
      <c r="O164" s="74"/>
      <c r="P164" s="74"/>
      <c r="Q164" s="74"/>
      <c r="R164" s="74"/>
      <c r="S164" s="74"/>
      <c r="T164" s="74"/>
    </row>
    <row r="165" spans="2:20">
      <c r="B165" s="551"/>
      <c r="C165" s="551" t="s">
        <v>103</v>
      </c>
      <c r="D165" s="6">
        <v>88</v>
      </c>
      <c r="E165" s="6">
        <v>116</v>
      </c>
      <c r="F165" s="6">
        <v>135</v>
      </c>
      <c r="G165" s="6">
        <v>101</v>
      </c>
      <c r="H165" s="6">
        <v>94</v>
      </c>
      <c r="N165" s="605"/>
      <c r="O165" s="605"/>
      <c r="P165" s="605"/>
      <c r="Q165" s="605"/>
      <c r="R165" s="605"/>
      <c r="S165" s="605"/>
      <c r="T165" s="605"/>
    </row>
    <row r="166" spans="2:20">
      <c r="B166" s="551"/>
      <c r="C166" s="551"/>
      <c r="D166" s="6">
        <v>84</v>
      </c>
      <c r="E166" s="6">
        <v>97</v>
      </c>
      <c r="F166" s="6">
        <v>121</v>
      </c>
      <c r="G166" s="6">
        <v>95</v>
      </c>
      <c r="H166" s="6">
        <v>90</v>
      </c>
      <c r="N166" s="74"/>
      <c r="O166" s="74"/>
      <c r="P166" s="74"/>
      <c r="Q166" s="74"/>
      <c r="R166" s="74"/>
      <c r="S166" s="74"/>
      <c r="T166" s="74"/>
    </row>
    <row r="167" spans="2:20">
      <c r="B167" s="551"/>
      <c r="C167" s="551"/>
      <c r="D167" s="6">
        <v>97</v>
      </c>
      <c r="E167" s="6">
        <v>112</v>
      </c>
      <c r="F167" s="6">
        <v>137</v>
      </c>
      <c r="G167" s="6">
        <v>91</v>
      </c>
      <c r="H167" s="6">
        <v>98</v>
      </c>
      <c r="N167" s="74"/>
      <c r="O167" s="74"/>
      <c r="P167" s="74"/>
      <c r="Q167" s="74"/>
      <c r="R167" s="74"/>
      <c r="S167" s="74"/>
      <c r="T167" s="74"/>
    </row>
    <row r="168" spans="2:20">
      <c r="B168" s="551"/>
      <c r="C168" s="551"/>
      <c r="D168" s="6">
        <v>84</v>
      </c>
      <c r="E168" s="6">
        <v>112</v>
      </c>
      <c r="F168" s="6">
        <v>121</v>
      </c>
      <c r="G168" s="6">
        <v>121</v>
      </c>
      <c r="H168" s="6">
        <v>91</v>
      </c>
      <c r="N168" s="74"/>
      <c r="O168" s="74"/>
      <c r="P168" s="74"/>
      <c r="Q168" s="74"/>
      <c r="R168" s="74"/>
      <c r="S168" s="74"/>
      <c r="T168" s="74"/>
    </row>
    <row r="169" spans="2:20">
      <c r="B169" s="551"/>
      <c r="C169" s="551"/>
      <c r="D169" s="6">
        <v>80</v>
      </c>
      <c r="E169" s="6">
        <v>115</v>
      </c>
      <c r="F169" s="6">
        <v>118</v>
      </c>
      <c r="G169" s="6">
        <v>84</v>
      </c>
      <c r="H169" s="6">
        <v>86</v>
      </c>
      <c r="N169" s="74"/>
      <c r="O169" s="74"/>
      <c r="P169" s="74"/>
      <c r="Q169" s="74"/>
      <c r="R169" s="74"/>
      <c r="S169" s="74"/>
      <c r="T169" s="74"/>
    </row>
    <row r="170" spans="2:20">
      <c r="B170" s="551"/>
      <c r="C170" s="551"/>
      <c r="D170" s="6">
        <v>111</v>
      </c>
      <c r="E170" s="6">
        <v>142</v>
      </c>
      <c r="F170" s="6">
        <v>140</v>
      </c>
      <c r="G170" s="6">
        <v>121</v>
      </c>
      <c r="H170" s="6">
        <v>84</v>
      </c>
      <c r="N170" s="74"/>
      <c r="O170" s="74"/>
      <c r="P170" s="74"/>
      <c r="Q170" s="74"/>
      <c r="R170" s="74"/>
      <c r="S170" s="74"/>
      <c r="T170" s="74"/>
    </row>
    <row r="171" spans="2:20">
      <c r="B171" s="551"/>
      <c r="C171" s="551"/>
      <c r="D171" s="6">
        <v>98</v>
      </c>
      <c r="E171" s="6">
        <v>140</v>
      </c>
      <c r="F171" s="6">
        <v>139</v>
      </c>
      <c r="G171" s="6">
        <v>116</v>
      </c>
      <c r="H171" s="6">
        <v>90</v>
      </c>
      <c r="N171" s="605"/>
      <c r="O171" s="605"/>
      <c r="P171" s="605"/>
      <c r="Q171" s="605"/>
      <c r="R171" s="380"/>
      <c r="S171" s="380"/>
      <c r="T171" s="380"/>
    </row>
    <row r="172" spans="2:20">
      <c r="N172" s="74"/>
      <c r="O172" s="74"/>
      <c r="P172" s="74"/>
      <c r="Q172" s="74"/>
      <c r="R172" s="380"/>
      <c r="S172" s="380"/>
      <c r="T172" s="380"/>
    </row>
    <row r="173" spans="2:20" ht="13.5" customHeight="1">
      <c r="B173" s="173"/>
      <c r="C173" s="175"/>
      <c r="D173" s="175"/>
      <c r="E173" s="153" t="s">
        <v>77</v>
      </c>
      <c r="F173" s="154"/>
      <c r="G173" s="154"/>
      <c r="H173" s="154"/>
      <c r="I173" s="155"/>
      <c r="N173" s="74"/>
      <c r="O173" s="74"/>
      <c r="P173" s="74"/>
      <c r="Q173" s="74"/>
      <c r="R173" s="380"/>
      <c r="S173" s="380"/>
      <c r="T173" s="380"/>
    </row>
    <row r="174" spans="2:20" ht="27">
      <c r="B174" s="176"/>
      <c r="C174" s="174"/>
      <c r="D174" s="77" t="s">
        <v>324</v>
      </c>
      <c r="E174" s="77" t="s">
        <v>78</v>
      </c>
      <c r="F174" s="77" t="s">
        <v>104</v>
      </c>
      <c r="G174" s="77" t="s">
        <v>105</v>
      </c>
      <c r="H174" s="77" t="s">
        <v>106</v>
      </c>
      <c r="I174" s="77" t="s">
        <v>107</v>
      </c>
      <c r="J174" s="77" t="s">
        <v>291</v>
      </c>
      <c r="K174" s="77" t="s">
        <v>292</v>
      </c>
      <c r="L174" s="77" t="s">
        <v>295</v>
      </c>
      <c r="N174" s="74"/>
      <c r="O174" s="74"/>
      <c r="P174" s="74"/>
      <c r="Q174" s="74"/>
      <c r="R174" s="380"/>
      <c r="S174" s="380"/>
      <c r="T174" s="380"/>
    </row>
    <row r="175" spans="2:20" ht="13.5" customHeight="1">
      <c r="B175" s="551" t="s">
        <v>98</v>
      </c>
      <c r="C175" s="551" t="s">
        <v>102</v>
      </c>
      <c r="D175" s="165" t="s">
        <v>317</v>
      </c>
      <c r="E175" s="6">
        <v>88</v>
      </c>
      <c r="F175" s="6">
        <v>109</v>
      </c>
      <c r="G175" s="6">
        <v>123</v>
      </c>
      <c r="H175" s="6">
        <v>104</v>
      </c>
      <c r="I175" s="6">
        <v>91</v>
      </c>
      <c r="J175" s="2"/>
      <c r="K175" s="99"/>
      <c r="L175" s="99"/>
      <c r="N175" s="74"/>
      <c r="O175" s="74"/>
      <c r="P175" s="74"/>
      <c r="Q175" s="74"/>
      <c r="R175" s="380"/>
      <c r="S175" s="380"/>
      <c r="T175" s="380"/>
    </row>
    <row r="176" spans="2:20">
      <c r="B176" s="551"/>
      <c r="C176" s="551"/>
      <c r="D176" s="151" t="s">
        <v>318</v>
      </c>
      <c r="E176" s="6">
        <v>72</v>
      </c>
      <c r="F176" s="6">
        <v>119</v>
      </c>
      <c r="G176" s="6">
        <v>143</v>
      </c>
      <c r="H176" s="6">
        <v>135</v>
      </c>
      <c r="I176" s="6">
        <v>112</v>
      </c>
      <c r="J176" s="2"/>
      <c r="K176" s="193"/>
      <c r="L176" s="99"/>
      <c r="N176" s="74"/>
      <c r="O176" s="74"/>
      <c r="P176" s="74"/>
      <c r="Q176" s="74"/>
      <c r="R176" s="380"/>
      <c r="S176" s="380"/>
      <c r="T176" s="380"/>
    </row>
    <row r="177" spans="2:20">
      <c r="B177" s="551"/>
      <c r="C177" s="551"/>
      <c r="D177" s="151" t="s">
        <v>319</v>
      </c>
      <c r="E177" s="6">
        <v>92</v>
      </c>
      <c r="F177" s="6">
        <v>100</v>
      </c>
      <c r="G177" s="6">
        <v>134</v>
      </c>
      <c r="H177" s="6">
        <v>151</v>
      </c>
      <c r="I177" s="6">
        <v>88</v>
      </c>
      <c r="J177" s="2"/>
      <c r="L177" s="99"/>
      <c r="N177" s="380"/>
      <c r="O177" s="380"/>
      <c r="P177" s="380"/>
      <c r="Q177" s="380"/>
      <c r="R177" s="380"/>
      <c r="S177" s="380"/>
      <c r="T177" s="380"/>
    </row>
    <row r="178" spans="2:20">
      <c r="B178" s="551"/>
      <c r="C178" s="551"/>
      <c r="D178" s="151" t="s">
        <v>320</v>
      </c>
      <c r="E178" s="6">
        <v>89</v>
      </c>
      <c r="F178" s="6">
        <v>115</v>
      </c>
      <c r="G178" s="6">
        <v>163</v>
      </c>
      <c r="H178" s="6">
        <v>164</v>
      </c>
      <c r="I178" s="6">
        <v>106</v>
      </c>
      <c r="J178" s="2"/>
      <c r="L178" s="99"/>
      <c r="N178" s="380"/>
      <c r="O178" s="380"/>
      <c r="P178" s="380"/>
      <c r="Q178" s="380"/>
      <c r="R178" s="380"/>
      <c r="S178" s="380"/>
      <c r="T178" s="380"/>
    </row>
    <row r="179" spans="2:20">
      <c r="B179" s="551"/>
      <c r="C179" s="551"/>
      <c r="D179" s="151" t="s">
        <v>321</v>
      </c>
      <c r="E179" s="6">
        <v>98</v>
      </c>
      <c r="F179" s="6">
        <v>104</v>
      </c>
      <c r="G179" s="6">
        <v>148</v>
      </c>
      <c r="H179" s="6">
        <v>108</v>
      </c>
      <c r="I179" s="6">
        <v>118</v>
      </c>
      <c r="J179" s="2"/>
      <c r="L179" s="99"/>
      <c r="N179" s="204"/>
      <c r="O179" s="204"/>
      <c r="P179" s="204"/>
      <c r="Q179" s="204"/>
      <c r="R179" s="204"/>
      <c r="S179" s="204"/>
      <c r="T179" s="204"/>
    </row>
    <row r="180" spans="2:20">
      <c r="B180" s="551"/>
      <c r="C180" s="551"/>
      <c r="D180" s="151" t="s">
        <v>322</v>
      </c>
      <c r="E180" s="6">
        <v>98</v>
      </c>
      <c r="F180" s="6">
        <v>104</v>
      </c>
      <c r="G180" s="6">
        <v>142</v>
      </c>
      <c r="H180" s="6">
        <v>162</v>
      </c>
      <c r="I180" s="6">
        <v>115</v>
      </c>
      <c r="J180" s="2"/>
      <c r="L180" s="99"/>
      <c r="N180" s="74"/>
      <c r="O180" s="74"/>
      <c r="P180" s="74"/>
      <c r="Q180" s="74"/>
      <c r="R180" s="74"/>
      <c r="S180" s="74"/>
      <c r="T180" s="74"/>
    </row>
    <row r="181" spans="2:20">
      <c r="B181" s="551"/>
      <c r="C181" s="551"/>
      <c r="D181" s="202" t="s">
        <v>323</v>
      </c>
      <c r="E181" s="6">
        <v>105</v>
      </c>
      <c r="F181" s="6">
        <v>122</v>
      </c>
      <c r="G181" s="6">
        <v>150</v>
      </c>
      <c r="H181" s="6">
        <v>156</v>
      </c>
      <c r="I181" s="6">
        <v>126</v>
      </c>
      <c r="J181" s="2"/>
      <c r="L181" s="99"/>
      <c r="N181" s="74"/>
      <c r="O181" s="74"/>
      <c r="P181" s="74"/>
      <c r="Q181" s="74"/>
      <c r="R181" s="74"/>
      <c r="S181" s="74"/>
      <c r="T181" s="74"/>
    </row>
    <row r="182" spans="2:20" ht="13.5" customHeight="1">
      <c r="B182" s="551"/>
      <c r="C182" s="551" t="s">
        <v>103</v>
      </c>
      <c r="D182" s="165" t="s">
        <v>317</v>
      </c>
      <c r="E182" s="6">
        <v>88</v>
      </c>
      <c r="F182" s="6">
        <v>116</v>
      </c>
      <c r="G182" s="6">
        <v>135</v>
      </c>
      <c r="H182" s="6">
        <v>101</v>
      </c>
      <c r="I182" s="6">
        <v>94</v>
      </c>
      <c r="J182" s="2"/>
      <c r="K182" s="99"/>
      <c r="L182" s="99"/>
      <c r="N182" s="74"/>
      <c r="O182" s="74"/>
      <c r="P182" s="74"/>
      <c r="Q182" s="74"/>
      <c r="R182" s="74"/>
      <c r="S182" s="74"/>
      <c r="T182" s="74"/>
    </row>
    <row r="183" spans="2:20">
      <c r="B183" s="551"/>
      <c r="C183" s="551"/>
      <c r="D183" s="151" t="s">
        <v>318</v>
      </c>
      <c r="E183" s="6">
        <v>84</v>
      </c>
      <c r="F183" s="6">
        <v>97</v>
      </c>
      <c r="G183" s="6">
        <v>121</v>
      </c>
      <c r="H183" s="6">
        <v>95</v>
      </c>
      <c r="I183" s="6">
        <v>90</v>
      </c>
      <c r="J183" s="2"/>
      <c r="K183" s="193"/>
      <c r="L183" s="99"/>
      <c r="N183" s="74"/>
      <c r="O183" s="74"/>
      <c r="P183" s="74"/>
      <c r="Q183" s="74"/>
      <c r="R183" s="74"/>
      <c r="S183" s="74"/>
      <c r="T183" s="74"/>
    </row>
    <row r="184" spans="2:20">
      <c r="B184" s="551"/>
      <c r="C184" s="551"/>
      <c r="D184" s="151" t="s">
        <v>319</v>
      </c>
      <c r="E184" s="6">
        <v>97</v>
      </c>
      <c r="F184" s="6">
        <v>112</v>
      </c>
      <c r="G184" s="6">
        <v>137</v>
      </c>
      <c r="H184" s="6">
        <v>91</v>
      </c>
      <c r="I184" s="6">
        <v>98</v>
      </c>
      <c r="J184" s="2"/>
      <c r="K184" s="193"/>
      <c r="L184" s="99"/>
      <c r="N184" s="74"/>
      <c r="O184" s="74"/>
      <c r="P184" s="74"/>
      <c r="Q184" s="74"/>
      <c r="R184" s="74"/>
      <c r="S184" s="74"/>
      <c r="T184" s="74"/>
    </row>
    <row r="185" spans="2:20">
      <c r="B185" s="551"/>
      <c r="C185" s="551"/>
      <c r="D185" s="151" t="s">
        <v>320</v>
      </c>
      <c r="E185" s="6">
        <v>84</v>
      </c>
      <c r="F185" s="6">
        <v>112</v>
      </c>
      <c r="G185" s="6">
        <v>121</v>
      </c>
      <c r="H185" s="6">
        <v>121</v>
      </c>
      <c r="I185" s="6">
        <v>91</v>
      </c>
      <c r="J185" s="2"/>
      <c r="K185" s="193"/>
      <c r="L185" s="99"/>
      <c r="N185" s="74"/>
      <c r="O185" s="74"/>
      <c r="P185" s="74"/>
      <c r="Q185" s="74"/>
      <c r="R185" s="74"/>
      <c r="S185" s="74"/>
      <c r="T185" s="74"/>
    </row>
    <row r="186" spans="2:20">
      <c r="B186" s="551"/>
      <c r="C186" s="551"/>
      <c r="D186" s="151" t="s">
        <v>321</v>
      </c>
      <c r="E186" s="6">
        <v>80</v>
      </c>
      <c r="F186" s="6">
        <v>115</v>
      </c>
      <c r="G186" s="6">
        <v>118</v>
      </c>
      <c r="H186" s="6">
        <v>84</v>
      </c>
      <c r="I186" s="6">
        <v>86</v>
      </c>
      <c r="J186" s="2"/>
      <c r="K186" s="193"/>
      <c r="L186" s="99"/>
    </row>
    <row r="187" spans="2:20">
      <c r="B187" s="551"/>
      <c r="C187" s="551"/>
      <c r="D187" s="151" t="s">
        <v>322</v>
      </c>
      <c r="E187" s="6">
        <v>111</v>
      </c>
      <c r="F187" s="6">
        <v>142</v>
      </c>
      <c r="G187" s="6">
        <v>140</v>
      </c>
      <c r="H187" s="6">
        <v>121</v>
      </c>
      <c r="I187" s="6">
        <v>84</v>
      </c>
      <c r="J187" s="2"/>
      <c r="K187" s="193"/>
      <c r="L187" s="99"/>
      <c r="N187" s="114" t="s">
        <v>294</v>
      </c>
      <c r="O187" s="63"/>
    </row>
    <row r="188" spans="2:20">
      <c r="B188" s="551"/>
      <c r="C188" s="551"/>
      <c r="D188" s="202" t="s">
        <v>323</v>
      </c>
      <c r="E188" s="6">
        <v>98</v>
      </c>
      <c r="F188" s="6">
        <v>140</v>
      </c>
      <c r="G188" s="6">
        <v>139</v>
      </c>
      <c r="H188" s="6">
        <v>116</v>
      </c>
      <c r="I188" s="6">
        <v>90</v>
      </c>
      <c r="J188" s="2"/>
      <c r="K188" s="194"/>
      <c r="L188" s="99"/>
    </row>
    <row r="189" spans="2:20" ht="14.25" thickBot="1">
      <c r="D189" s="77" t="s">
        <v>293</v>
      </c>
      <c r="E189" s="114"/>
      <c r="F189" s="203"/>
      <c r="G189" s="203"/>
      <c r="H189" s="203"/>
      <c r="I189" s="203"/>
      <c r="J189" s="63"/>
      <c r="K189" s="203"/>
      <c r="L189" s="63"/>
      <c r="N189" t="s">
        <v>302</v>
      </c>
      <c r="O189"/>
      <c r="P189"/>
      <c r="Q189"/>
      <c r="R189"/>
      <c r="S189"/>
      <c r="T189"/>
    </row>
    <row r="190" spans="2:20">
      <c r="N190" s="76" t="s">
        <v>233</v>
      </c>
      <c r="O190" s="76" t="s">
        <v>234</v>
      </c>
      <c r="P190" s="76" t="s">
        <v>190</v>
      </c>
      <c r="Q190" s="76" t="s">
        <v>300</v>
      </c>
      <c r="R190" s="76" t="s">
        <v>301</v>
      </c>
      <c r="S190" s="76" t="s">
        <v>235</v>
      </c>
      <c r="T190" s="76" t="s">
        <v>236</v>
      </c>
    </row>
    <row r="191" spans="2:20">
      <c r="D191" s="77" t="s">
        <v>324</v>
      </c>
      <c r="E191" s="77" t="s">
        <v>78</v>
      </c>
      <c r="F191" s="77" t="s">
        <v>104</v>
      </c>
      <c r="G191" s="77" t="s">
        <v>105</v>
      </c>
      <c r="H191" s="77" t="s">
        <v>106</v>
      </c>
      <c r="I191" s="77" t="s">
        <v>107</v>
      </c>
      <c r="J191" s="210" t="s">
        <v>291</v>
      </c>
      <c r="K191" s="206" t="s">
        <v>295</v>
      </c>
      <c r="N191" s="204" t="s">
        <v>324</v>
      </c>
      <c r="O191" s="205"/>
      <c r="P191" s="204"/>
      <c r="Q191" s="204"/>
      <c r="R191" s="204"/>
      <c r="S191" s="204"/>
      <c r="T191" s="204"/>
    </row>
    <row r="192" spans="2:20">
      <c r="D192" s="165" t="s">
        <v>317</v>
      </c>
      <c r="E192" s="211">
        <f>E175+E182</f>
        <v>176</v>
      </c>
      <c r="F192" s="67">
        <f t="shared" ref="F192:I192" si="12">F175+F182</f>
        <v>225</v>
      </c>
      <c r="G192" s="67">
        <f t="shared" si="12"/>
        <v>258</v>
      </c>
      <c r="H192" s="67">
        <f t="shared" si="12"/>
        <v>205</v>
      </c>
      <c r="I192" s="207">
        <f t="shared" si="12"/>
        <v>185</v>
      </c>
      <c r="J192" s="67"/>
      <c r="K192" s="207"/>
      <c r="N192" s="74" t="s">
        <v>325</v>
      </c>
      <c r="O192" s="195"/>
      <c r="P192" s="74"/>
      <c r="Q192" s="195"/>
      <c r="R192" s="197"/>
      <c r="S192" s="213"/>
      <c r="T192" s="197"/>
    </row>
    <row r="193" spans="4:20">
      <c r="D193" s="151" t="s">
        <v>318</v>
      </c>
      <c r="E193" s="211">
        <f t="shared" ref="E193:I193" si="13">E176+E183</f>
        <v>156</v>
      </c>
      <c r="F193" s="67">
        <f t="shared" si="13"/>
        <v>216</v>
      </c>
      <c r="G193" s="67">
        <f t="shared" si="13"/>
        <v>264</v>
      </c>
      <c r="H193" s="67">
        <f t="shared" si="13"/>
        <v>230</v>
      </c>
      <c r="I193" s="207">
        <f t="shared" si="13"/>
        <v>202</v>
      </c>
      <c r="J193" s="67"/>
      <c r="K193" s="207"/>
      <c r="N193" s="111" t="s">
        <v>296</v>
      </c>
      <c r="O193" s="196"/>
      <c r="P193" s="111"/>
      <c r="Q193" s="196"/>
    </row>
    <row r="194" spans="4:20">
      <c r="D194" s="151" t="s">
        <v>319</v>
      </c>
      <c r="E194" s="211">
        <f t="shared" ref="E194:I194" si="14">E177+E184</f>
        <v>189</v>
      </c>
      <c r="F194" s="67">
        <f t="shared" si="14"/>
        <v>212</v>
      </c>
      <c r="G194" s="67">
        <f t="shared" si="14"/>
        <v>271</v>
      </c>
      <c r="H194" s="67">
        <f t="shared" si="14"/>
        <v>242</v>
      </c>
      <c r="I194" s="207">
        <f t="shared" si="14"/>
        <v>186</v>
      </c>
      <c r="J194" s="67"/>
      <c r="K194" s="207"/>
      <c r="N194" s="74" t="s">
        <v>326</v>
      </c>
      <c r="O194" s="195"/>
      <c r="P194" s="74"/>
      <c r="Q194" s="195"/>
      <c r="R194" s="197"/>
      <c r="S194" s="213"/>
      <c r="T194" s="197"/>
    </row>
    <row r="195" spans="4:20">
      <c r="D195" s="151" t="s">
        <v>320</v>
      </c>
      <c r="E195" s="211">
        <f t="shared" ref="E195:I195" si="15">E178+E185</f>
        <v>173</v>
      </c>
      <c r="F195" s="67">
        <f t="shared" si="15"/>
        <v>227</v>
      </c>
      <c r="G195" s="67">
        <f t="shared" si="15"/>
        <v>284</v>
      </c>
      <c r="H195" s="67">
        <f t="shared" si="15"/>
        <v>285</v>
      </c>
      <c r="I195" s="207">
        <f t="shared" si="15"/>
        <v>197</v>
      </c>
      <c r="J195" s="67"/>
      <c r="K195" s="207"/>
      <c r="N195" s="111" t="s">
        <v>327</v>
      </c>
      <c r="O195" s="111"/>
      <c r="P195" s="111"/>
      <c r="Q195" s="111"/>
    </row>
    <row r="196" spans="4:20">
      <c r="D196" s="151" t="s">
        <v>321</v>
      </c>
      <c r="E196" s="211">
        <f t="shared" ref="E196:I196" si="16">E179+E186</f>
        <v>178</v>
      </c>
      <c r="F196" s="67">
        <f t="shared" si="16"/>
        <v>219</v>
      </c>
      <c r="G196" s="67">
        <f t="shared" si="16"/>
        <v>266</v>
      </c>
      <c r="H196" s="67">
        <f t="shared" si="16"/>
        <v>192</v>
      </c>
      <c r="I196" s="207">
        <f t="shared" si="16"/>
        <v>204</v>
      </c>
      <c r="J196" s="67"/>
      <c r="K196" s="207"/>
      <c r="N196" s="74" t="s">
        <v>290</v>
      </c>
      <c r="O196" s="195"/>
      <c r="P196" s="74"/>
      <c r="Q196" s="195"/>
      <c r="R196" s="197"/>
      <c r="S196" s="213"/>
      <c r="T196" s="197"/>
    </row>
    <row r="197" spans="4:20">
      <c r="D197" s="151" t="s">
        <v>322</v>
      </c>
      <c r="E197" s="211">
        <f t="shared" ref="E197:I197" si="17">E180+E187</f>
        <v>209</v>
      </c>
      <c r="F197" s="67">
        <f t="shared" si="17"/>
        <v>246</v>
      </c>
      <c r="G197" s="67">
        <f t="shared" si="17"/>
        <v>282</v>
      </c>
      <c r="H197" s="67">
        <f t="shared" si="17"/>
        <v>283</v>
      </c>
      <c r="I197" s="207">
        <f t="shared" si="17"/>
        <v>199</v>
      </c>
      <c r="J197" s="67"/>
      <c r="K197" s="207"/>
      <c r="N197" s="111" t="s">
        <v>328</v>
      </c>
      <c r="O197" s="196"/>
      <c r="P197" s="111"/>
      <c r="Q197" s="196"/>
    </row>
    <row r="198" spans="4:20" ht="14.25" thickBot="1">
      <c r="D198" s="202" t="s">
        <v>323</v>
      </c>
      <c r="E198" s="212">
        <f t="shared" ref="E198:I198" si="18">E181+E188</f>
        <v>203</v>
      </c>
      <c r="F198" s="208">
        <f t="shared" si="18"/>
        <v>262</v>
      </c>
      <c r="G198" s="208">
        <f t="shared" si="18"/>
        <v>289</v>
      </c>
      <c r="H198" s="208">
        <f t="shared" si="18"/>
        <v>272</v>
      </c>
      <c r="I198" s="209">
        <f t="shared" si="18"/>
        <v>216</v>
      </c>
      <c r="J198" s="208"/>
      <c r="K198" s="209"/>
      <c r="N198" s="75" t="s">
        <v>232</v>
      </c>
      <c r="O198" s="75"/>
      <c r="P198" s="75"/>
      <c r="Q198" s="75"/>
      <c r="R198" s="75"/>
      <c r="S198" s="75"/>
      <c r="T198" s="75"/>
    </row>
    <row r="199" spans="4:20">
      <c r="K199" s="2"/>
    </row>
    <row r="200" spans="4:20">
      <c r="D200" s="77" t="s">
        <v>324</v>
      </c>
      <c r="E200" s="77" t="s">
        <v>78</v>
      </c>
      <c r="F200" s="77" t="s">
        <v>104</v>
      </c>
      <c r="G200" s="77" t="s">
        <v>105</v>
      </c>
      <c r="H200" s="77" t="s">
        <v>106</v>
      </c>
      <c r="I200" s="77" t="s">
        <v>107</v>
      </c>
    </row>
    <row r="201" spans="4:20">
      <c r="D201" s="165" t="s">
        <v>317</v>
      </c>
      <c r="E201" s="211"/>
      <c r="F201" s="211"/>
      <c r="G201" s="211"/>
      <c r="H201" s="211"/>
      <c r="I201" s="193"/>
    </row>
    <row r="202" spans="4:20">
      <c r="D202" s="151" t="s">
        <v>318</v>
      </c>
      <c r="E202" s="211"/>
      <c r="F202" s="211"/>
      <c r="G202" s="211"/>
      <c r="H202" s="211"/>
      <c r="I202" s="193"/>
    </row>
    <row r="203" spans="4:20">
      <c r="D203" s="151" t="s">
        <v>319</v>
      </c>
      <c r="E203" s="211"/>
      <c r="F203" s="211"/>
      <c r="G203" s="211"/>
      <c r="H203" s="211"/>
      <c r="I203" s="193"/>
    </row>
    <row r="204" spans="4:20">
      <c r="D204" s="151" t="s">
        <v>320</v>
      </c>
      <c r="E204" s="211"/>
      <c r="F204" s="211"/>
      <c r="G204" s="211"/>
      <c r="H204" s="211"/>
      <c r="I204" s="193"/>
    </row>
    <row r="205" spans="4:20">
      <c r="D205" s="151" t="s">
        <v>321</v>
      </c>
      <c r="E205" s="211"/>
      <c r="F205" s="211"/>
      <c r="G205" s="211"/>
      <c r="H205" s="211"/>
      <c r="I205" s="193"/>
    </row>
    <row r="206" spans="4:20">
      <c r="D206" s="151" t="s">
        <v>322</v>
      </c>
      <c r="E206" s="211"/>
      <c r="F206" s="211"/>
      <c r="G206" s="211"/>
      <c r="H206" s="211"/>
      <c r="I206" s="193"/>
      <c r="J206" s="59" t="s">
        <v>251</v>
      </c>
    </row>
    <row r="207" spans="4:20">
      <c r="D207" s="202" t="s">
        <v>323</v>
      </c>
      <c r="E207" s="212"/>
      <c r="F207" s="212"/>
      <c r="G207" s="212"/>
      <c r="H207" s="212"/>
      <c r="I207" s="194"/>
      <c r="J207" s="63"/>
    </row>
    <row r="209" spans="3:13">
      <c r="E209" s="77" t="s">
        <v>78</v>
      </c>
      <c r="F209" s="77" t="s">
        <v>104</v>
      </c>
      <c r="G209" s="77" t="s">
        <v>105</v>
      </c>
      <c r="H209" s="77" t="s">
        <v>106</v>
      </c>
      <c r="I209" s="77" t="s">
        <v>107</v>
      </c>
    </row>
    <row r="210" spans="3:13">
      <c r="C210" s="114"/>
      <c r="D210" s="199" t="s">
        <v>293</v>
      </c>
      <c r="E210" s="2"/>
      <c r="F210" s="2"/>
      <c r="G210" s="2"/>
      <c r="H210" s="2"/>
      <c r="I210" s="2"/>
    </row>
    <row r="211" spans="3:13">
      <c r="C211" s="114"/>
      <c r="D211" s="199" t="s">
        <v>329</v>
      </c>
      <c r="E211" s="2"/>
      <c r="F211" s="2"/>
      <c r="G211" s="2"/>
      <c r="H211" s="2"/>
      <c r="I211" s="2"/>
      <c r="J211" s="59"/>
    </row>
    <row r="212" spans="3:13">
      <c r="C212" s="114"/>
      <c r="D212" s="199" t="s">
        <v>330</v>
      </c>
      <c r="E212" s="2"/>
      <c r="F212" s="2"/>
      <c r="G212" s="2"/>
      <c r="H212" s="2"/>
      <c r="I212" s="2"/>
      <c r="J212" s="59" t="s">
        <v>251</v>
      </c>
    </row>
    <row r="213" spans="3:13">
      <c r="C213" s="114"/>
      <c r="D213" s="199" t="s">
        <v>331</v>
      </c>
      <c r="E213" s="2"/>
      <c r="F213" s="2"/>
      <c r="G213" s="2"/>
      <c r="H213" s="2"/>
      <c r="I213" s="2"/>
      <c r="J213" s="63"/>
    </row>
    <row r="214" spans="3:13">
      <c r="C214" s="114"/>
      <c r="D214" s="199" t="s">
        <v>332</v>
      </c>
      <c r="E214" s="2"/>
      <c r="F214" s="2"/>
      <c r="G214" s="2"/>
      <c r="H214" s="2"/>
      <c r="I214" s="2"/>
      <c r="J214" s="59" t="s">
        <v>251</v>
      </c>
    </row>
    <row r="215" spans="3:13">
      <c r="C215" s="114"/>
      <c r="D215" s="199" t="s">
        <v>333</v>
      </c>
      <c r="E215" s="2"/>
      <c r="F215" s="2"/>
      <c r="G215" s="2"/>
      <c r="H215" s="2"/>
      <c r="I215" s="2"/>
      <c r="J215" s="63"/>
    </row>
    <row r="216" spans="3:13">
      <c r="C216" s="114"/>
      <c r="D216" s="199" t="s">
        <v>336</v>
      </c>
      <c r="E216" s="2"/>
      <c r="F216" s="2"/>
      <c r="G216" s="2"/>
      <c r="H216" s="2"/>
      <c r="I216" s="2"/>
    </row>
    <row r="217" spans="3:13" ht="16.5">
      <c r="C217" s="114"/>
      <c r="D217" s="214" t="s">
        <v>334</v>
      </c>
      <c r="E217" s="2"/>
      <c r="F217" s="2"/>
      <c r="G217" s="2"/>
      <c r="H217" s="2"/>
      <c r="I217" s="2"/>
    </row>
    <row r="218" spans="3:13" ht="16.5">
      <c r="C218" s="114"/>
      <c r="D218" s="214" t="s">
        <v>335</v>
      </c>
      <c r="E218" s="2"/>
      <c r="F218" s="2"/>
      <c r="G218" s="2"/>
      <c r="H218" s="2"/>
      <c r="I218" s="2"/>
    </row>
    <row r="219" spans="3:13" ht="16.5">
      <c r="C219" s="114"/>
      <c r="D219" s="214" t="s">
        <v>337</v>
      </c>
      <c r="E219" s="2"/>
      <c r="F219" s="2"/>
      <c r="G219" s="2"/>
      <c r="H219" s="2"/>
      <c r="I219" s="2"/>
    </row>
    <row r="220" spans="3:13" ht="16.5">
      <c r="C220" s="114"/>
      <c r="D220" s="214" t="s">
        <v>338</v>
      </c>
      <c r="E220" s="2"/>
      <c r="F220" s="2"/>
      <c r="G220" s="2"/>
      <c r="H220" s="2"/>
      <c r="I220" s="2"/>
      <c r="L220" s="97" t="s">
        <v>693</v>
      </c>
      <c r="M220" s="178">
        <v>2</v>
      </c>
    </row>
    <row r="221" spans="3:13" ht="16.5">
      <c r="C221" s="114"/>
      <c r="D221" s="214" t="s">
        <v>343</v>
      </c>
      <c r="E221" s="2"/>
      <c r="F221" s="2"/>
      <c r="G221" s="2"/>
      <c r="H221" s="2"/>
      <c r="I221" s="2"/>
      <c r="L221" s="97" t="s">
        <v>694</v>
      </c>
      <c r="M221" s="1">
        <v>5</v>
      </c>
    </row>
    <row r="222" spans="3:13" ht="16.5">
      <c r="C222" s="114"/>
      <c r="D222" s="214" t="s">
        <v>339</v>
      </c>
      <c r="E222" s="2"/>
      <c r="F222" s="2"/>
      <c r="G222" s="2"/>
      <c r="H222" s="146"/>
      <c r="I222" s="146"/>
      <c r="J222" s="69"/>
      <c r="L222" s="177" t="s">
        <v>341</v>
      </c>
      <c r="M222" s="1">
        <v>6</v>
      </c>
    </row>
    <row r="223" spans="3:13" ht="16.5">
      <c r="C223" s="114"/>
      <c r="D223" s="214" t="s">
        <v>314</v>
      </c>
      <c r="E223" s="2"/>
      <c r="F223" s="2"/>
      <c r="G223" s="2"/>
      <c r="H223" s="2"/>
      <c r="I223" s="2"/>
      <c r="L223" s="177" t="s">
        <v>340</v>
      </c>
      <c r="M223" s="1">
        <v>24</v>
      </c>
    </row>
    <row r="224" spans="3:13" ht="16.5">
      <c r="L224" s="177" t="s">
        <v>696</v>
      </c>
      <c r="M224" s="178">
        <v>3.46</v>
      </c>
    </row>
    <row r="225" spans="3:13" ht="16.5">
      <c r="C225" s="200"/>
      <c r="D225" s="175"/>
      <c r="E225" s="165" t="s">
        <v>78</v>
      </c>
      <c r="F225" s="165" t="s">
        <v>104</v>
      </c>
      <c r="G225" s="165" t="s">
        <v>105</v>
      </c>
      <c r="H225" s="165" t="s">
        <v>106</v>
      </c>
      <c r="I225" s="165" t="s">
        <v>107</v>
      </c>
      <c r="L225" s="177" t="s">
        <v>697</v>
      </c>
      <c r="M225" s="1">
        <v>2.92</v>
      </c>
    </row>
    <row r="226" spans="3:13">
      <c r="C226" s="176"/>
      <c r="D226" s="200" t="s">
        <v>347</v>
      </c>
      <c r="E226" s="2"/>
      <c r="F226" s="2"/>
      <c r="G226" s="2"/>
      <c r="H226" s="2"/>
      <c r="I226" s="2"/>
      <c r="L226" s="177" t="s">
        <v>342</v>
      </c>
      <c r="M226" s="163"/>
    </row>
    <row r="227" spans="3:13">
      <c r="C227" s="117"/>
      <c r="D227" s="200" t="s">
        <v>345</v>
      </c>
      <c r="E227" s="2"/>
      <c r="F227" s="2"/>
      <c r="G227" s="2"/>
      <c r="H227" s="2"/>
      <c r="I227" s="2"/>
      <c r="L227" s="72" t="s">
        <v>250</v>
      </c>
      <c r="M227" s="163"/>
    </row>
    <row r="228" spans="3:13">
      <c r="C228" s="117"/>
      <c r="D228" s="201" t="s">
        <v>349</v>
      </c>
      <c r="E228" s="179"/>
      <c r="F228" s="179"/>
      <c r="G228" s="179"/>
      <c r="H228" s="216"/>
      <c r="I228" s="216"/>
      <c r="L228" s="604"/>
    </row>
    <row r="230" spans="3:13" ht="16.5">
      <c r="C230" s="114"/>
      <c r="D230" s="198"/>
      <c r="E230" s="12" t="s">
        <v>309</v>
      </c>
      <c r="F230" s="12" t="s">
        <v>310</v>
      </c>
      <c r="G230" s="12" t="s">
        <v>312</v>
      </c>
      <c r="H230" s="12" t="s">
        <v>346</v>
      </c>
      <c r="I230" s="12" t="s">
        <v>313</v>
      </c>
      <c r="J230" s="12" t="s">
        <v>314</v>
      </c>
    </row>
    <row r="231" spans="3:13">
      <c r="C231" s="114"/>
      <c r="D231" s="199" t="s">
        <v>344</v>
      </c>
      <c r="E231" s="82"/>
      <c r="F231" s="215"/>
      <c r="G231" s="2"/>
      <c r="H231" s="2"/>
      <c r="I231" s="2"/>
      <c r="J231" s="2"/>
      <c r="K231" s="69"/>
    </row>
    <row r="232" spans="3:13">
      <c r="C232" s="114"/>
      <c r="D232" s="199" t="s">
        <v>345</v>
      </c>
      <c r="E232" s="82"/>
      <c r="F232" s="215"/>
      <c r="G232" s="2"/>
      <c r="H232" s="2"/>
      <c r="I232" s="2"/>
      <c r="J232" s="2"/>
      <c r="K232" s="69"/>
    </row>
    <row r="234" spans="3:13">
      <c r="C234" s="200" t="s">
        <v>347</v>
      </c>
      <c r="D234" s="175"/>
      <c r="E234" s="165" t="s">
        <v>78</v>
      </c>
      <c r="F234" s="165" t="s">
        <v>104</v>
      </c>
      <c r="G234" s="165" t="s">
        <v>105</v>
      </c>
      <c r="H234" s="165" t="s">
        <v>106</v>
      </c>
      <c r="I234" s="165" t="s">
        <v>107</v>
      </c>
    </row>
    <row r="235" spans="3:13" ht="14.25" thickBot="1">
      <c r="C235" s="176"/>
      <c r="D235" s="181" t="s">
        <v>281</v>
      </c>
      <c r="E235" s="99">
        <v>91.714285714285708</v>
      </c>
      <c r="F235" s="99">
        <v>110.42857142857143</v>
      </c>
      <c r="G235" s="99">
        <v>143.28571428571428</v>
      </c>
      <c r="H235" s="99">
        <v>140</v>
      </c>
      <c r="I235" s="99">
        <v>108</v>
      </c>
      <c r="K235" s="97"/>
      <c r="L235" s="97" t="s">
        <v>693</v>
      </c>
      <c r="M235" s="178">
        <v>2</v>
      </c>
    </row>
    <row r="236" spans="3:13">
      <c r="C236" s="117" t="s">
        <v>78</v>
      </c>
      <c r="D236" s="201">
        <v>91.714285714285708</v>
      </c>
      <c r="E236" s="599"/>
      <c r="F236" s="522"/>
      <c r="G236" s="522"/>
      <c r="H236" s="522"/>
      <c r="I236" s="523"/>
      <c r="K236" s="97"/>
      <c r="L236" s="97" t="s">
        <v>694</v>
      </c>
      <c r="M236" s="1">
        <v>5</v>
      </c>
    </row>
    <row r="237" spans="3:13" ht="16.5">
      <c r="C237" s="117" t="s">
        <v>104</v>
      </c>
      <c r="D237" s="201">
        <v>110.42857142857143</v>
      </c>
      <c r="E237" s="600"/>
      <c r="F237" s="524"/>
      <c r="G237" s="524"/>
      <c r="H237" s="524"/>
      <c r="I237" s="525"/>
      <c r="K237" s="177"/>
      <c r="L237" s="177" t="s">
        <v>348</v>
      </c>
      <c r="M237" s="1">
        <v>24</v>
      </c>
    </row>
    <row r="238" spans="3:13" ht="16.5">
      <c r="C238" s="117" t="s">
        <v>105</v>
      </c>
      <c r="D238" s="201">
        <v>143.28571428571428</v>
      </c>
      <c r="E238" s="600"/>
      <c r="F238" s="524"/>
      <c r="G238" s="524"/>
      <c r="H238" s="524"/>
      <c r="I238" s="525"/>
      <c r="K238" s="177"/>
      <c r="L238" s="177" t="s">
        <v>340</v>
      </c>
      <c r="M238" s="1">
        <v>24</v>
      </c>
    </row>
    <row r="239" spans="3:13" ht="16.5">
      <c r="C239" s="117" t="s">
        <v>106</v>
      </c>
      <c r="D239" s="201">
        <v>140</v>
      </c>
      <c r="E239" s="600"/>
      <c r="F239" s="524"/>
      <c r="G239" s="524"/>
      <c r="H239" s="524"/>
      <c r="I239" s="525"/>
      <c r="K239" s="72"/>
      <c r="L239" s="177" t="s">
        <v>698</v>
      </c>
      <c r="M239" s="178">
        <v>4.17</v>
      </c>
    </row>
    <row r="240" spans="3:13" ht="17.25" thickBot="1">
      <c r="C240" s="117" t="s">
        <v>107</v>
      </c>
      <c r="D240" s="201">
        <v>108</v>
      </c>
      <c r="E240" s="601"/>
      <c r="F240" s="602"/>
      <c r="G240" s="602"/>
      <c r="H240" s="602"/>
      <c r="I240" s="603"/>
      <c r="L240" s="177" t="s">
        <v>699</v>
      </c>
      <c r="M240" s="1">
        <v>4.17</v>
      </c>
    </row>
    <row r="241" spans="3:13">
      <c r="L241" s="177" t="s">
        <v>342</v>
      </c>
      <c r="M241" s="163"/>
    </row>
    <row r="242" spans="3:13">
      <c r="C242" s="200" t="s">
        <v>345</v>
      </c>
      <c r="D242" s="175"/>
      <c r="E242" s="165" t="s">
        <v>78</v>
      </c>
      <c r="F242" s="165" t="s">
        <v>104</v>
      </c>
      <c r="G242" s="165" t="s">
        <v>105</v>
      </c>
      <c r="H242" s="165" t="s">
        <v>106</v>
      </c>
      <c r="I242" s="165" t="s">
        <v>107</v>
      </c>
      <c r="L242" s="72" t="s">
        <v>250</v>
      </c>
      <c r="M242" s="163"/>
    </row>
    <row r="243" spans="3:13" ht="14.25" thickBot="1">
      <c r="C243" s="176"/>
      <c r="D243" s="181" t="s">
        <v>281</v>
      </c>
      <c r="E243" s="99">
        <v>91.714285714285708</v>
      </c>
      <c r="F243" s="99">
        <v>119.14285714285714</v>
      </c>
      <c r="G243" s="99">
        <v>130.14285714285714</v>
      </c>
      <c r="H243" s="99">
        <v>104.14285714285714</v>
      </c>
      <c r="I243" s="99">
        <v>90.428571428571431</v>
      </c>
      <c r="K243" s="604"/>
      <c r="L243" s="67"/>
    </row>
    <row r="244" spans="3:13">
      <c r="C244" s="117" t="s">
        <v>78</v>
      </c>
      <c r="D244" s="201">
        <v>91.714285714285708</v>
      </c>
      <c r="E244" s="599"/>
      <c r="F244" s="522"/>
      <c r="G244" s="522"/>
      <c r="H244" s="522"/>
      <c r="I244" s="523"/>
    </row>
    <row r="245" spans="3:13">
      <c r="C245" s="117" t="s">
        <v>104</v>
      </c>
      <c r="D245" s="201">
        <v>119.14285714285714</v>
      </c>
      <c r="E245" s="600"/>
      <c r="F245" s="524"/>
      <c r="G245" s="524"/>
      <c r="H245" s="524"/>
      <c r="I245" s="525"/>
    </row>
    <row r="246" spans="3:13">
      <c r="C246" s="117" t="s">
        <v>105</v>
      </c>
      <c r="D246" s="201">
        <v>130.14285714285714</v>
      </c>
      <c r="E246" s="600"/>
      <c r="F246" s="524"/>
      <c r="G246" s="524"/>
      <c r="H246" s="524"/>
      <c r="I246" s="525"/>
    </row>
    <row r="247" spans="3:13">
      <c r="C247" s="117" t="s">
        <v>106</v>
      </c>
      <c r="D247" s="201">
        <v>104.14285714285714</v>
      </c>
      <c r="E247" s="600"/>
      <c r="F247" s="524"/>
      <c r="G247" s="524"/>
      <c r="H247" s="524"/>
      <c r="I247" s="525"/>
    </row>
    <row r="248" spans="3:13" ht="14.25" thickBot="1">
      <c r="C248" s="117" t="s">
        <v>107</v>
      </c>
      <c r="D248" s="201">
        <v>90.428571428571431</v>
      </c>
      <c r="E248" s="601"/>
      <c r="F248" s="602"/>
      <c r="G248" s="602"/>
      <c r="H248" s="602"/>
      <c r="I248" s="603"/>
    </row>
  </sheetData>
  <mergeCells count="17">
    <mergeCell ref="D3:H3"/>
    <mergeCell ref="B5:B16"/>
    <mergeCell ref="D63:F63"/>
    <mergeCell ref="B65:B74"/>
    <mergeCell ref="D102:H102"/>
    <mergeCell ref="B104:B127"/>
    <mergeCell ref="C104:C115"/>
    <mergeCell ref="C116:C127"/>
    <mergeCell ref="B75:C75"/>
    <mergeCell ref="B76:C76"/>
    <mergeCell ref="B175:B188"/>
    <mergeCell ref="C175:C181"/>
    <mergeCell ref="C182:C188"/>
    <mergeCell ref="D156:H156"/>
    <mergeCell ref="B158:B171"/>
    <mergeCell ref="C158:C164"/>
    <mergeCell ref="C165:C171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/>
  </sheetViews>
  <sheetFormatPr defaultRowHeight="13.5"/>
  <cols>
    <col min="1" max="1" width="11.625" style="1" bestFit="1" customWidth="1"/>
    <col min="2" max="2" width="9" style="1" customWidth="1"/>
    <col min="3" max="16384" width="9" style="1"/>
  </cols>
  <sheetData>
    <row r="1" spans="1:3">
      <c r="A1" s="440" t="s">
        <v>130</v>
      </c>
      <c r="B1" s="441" t="s">
        <v>134</v>
      </c>
      <c r="C1" s="442" t="s">
        <v>135</v>
      </c>
    </row>
    <row r="2" spans="1:3">
      <c r="A2" s="237">
        <v>1</v>
      </c>
      <c r="B2" s="238">
        <v>2185</v>
      </c>
      <c r="C2" s="239">
        <v>84.1</v>
      </c>
    </row>
    <row r="3" spans="1:3">
      <c r="A3" s="237">
        <v>2</v>
      </c>
      <c r="B3" s="238">
        <v>2215</v>
      </c>
      <c r="C3" s="239">
        <v>68.8</v>
      </c>
    </row>
    <row r="4" spans="1:3">
      <c r="A4" s="237">
        <v>3</v>
      </c>
      <c r="B4" s="238">
        <v>1540</v>
      </c>
      <c r="C4" s="239">
        <v>59.2</v>
      </c>
    </row>
    <row r="5" spans="1:3">
      <c r="A5" s="237">
        <v>4</v>
      </c>
      <c r="B5" s="238">
        <v>1012</v>
      </c>
      <c r="C5" s="239">
        <v>39.299999999999997</v>
      </c>
    </row>
    <row r="6" spans="1:3">
      <c r="A6" s="237">
        <v>5</v>
      </c>
      <c r="B6" s="238">
        <v>1840</v>
      </c>
      <c r="C6" s="239">
        <v>60.1</v>
      </c>
    </row>
    <row r="7" spans="1:3">
      <c r="A7" s="237">
        <v>6</v>
      </c>
      <c r="B7" s="238">
        <v>2240</v>
      </c>
      <c r="C7" s="239">
        <v>83.2</v>
      </c>
    </row>
    <row r="8" spans="1:3">
      <c r="A8" s="237">
        <v>7</v>
      </c>
      <c r="B8" s="238">
        <v>2019</v>
      </c>
      <c r="C8" s="239">
        <v>70</v>
      </c>
    </row>
    <row r="9" spans="1:3">
      <c r="A9" s="237">
        <v>8</v>
      </c>
      <c r="B9" s="238">
        <v>1187</v>
      </c>
      <c r="C9" s="239">
        <v>34.5</v>
      </c>
    </row>
    <row r="10" spans="1:3">
      <c r="A10" s="237">
        <v>9</v>
      </c>
      <c r="B10" s="238">
        <v>1688</v>
      </c>
      <c r="C10" s="239">
        <v>52.3</v>
      </c>
    </row>
    <row r="11" spans="1:3">
      <c r="A11" s="237">
        <v>10</v>
      </c>
      <c r="B11" s="238">
        <v>1503</v>
      </c>
      <c r="C11" s="239">
        <v>72</v>
      </c>
    </row>
    <row r="12" spans="1:3">
      <c r="A12" s="237">
        <v>11</v>
      </c>
      <c r="B12" s="238">
        <v>2184</v>
      </c>
      <c r="C12" s="239">
        <v>70.099999999999994</v>
      </c>
    </row>
    <row r="13" spans="1:3">
      <c r="A13" s="237">
        <v>12</v>
      </c>
      <c r="B13" s="238">
        <v>1870</v>
      </c>
      <c r="C13" s="239">
        <v>65.900000000000006</v>
      </c>
    </row>
    <row r="14" spans="1:3">
      <c r="A14" s="237">
        <v>13</v>
      </c>
      <c r="B14" s="238">
        <v>1507</v>
      </c>
      <c r="C14" s="239">
        <v>54.6</v>
      </c>
    </row>
    <row r="15" spans="1:3">
      <c r="A15" s="237">
        <v>14</v>
      </c>
      <c r="B15" s="238">
        <v>1787</v>
      </c>
      <c r="C15" s="239">
        <v>63.6</v>
      </c>
    </row>
    <row r="16" spans="1:3">
      <c r="A16" s="237">
        <v>15</v>
      </c>
      <c r="B16" s="238">
        <v>1474</v>
      </c>
      <c r="C16" s="239">
        <v>49.6</v>
      </c>
    </row>
    <row r="17" spans="1:3">
      <c r="A17" s="237">
        <v>16</v>
      </c>
      <c r="B17" s="238">
        <v>1332</v>
      </c>
      <c r="C17" s="239">
        <v>51.2</v>
      </c>
    </row>
    <row r="18" spans="1:3">
      <c r="A18" s="237">
        <v>17</v>
      </c>
      <c r="B18" s="238">
        <v>1540</v>
      </c>
      <c r="C18" s="239">
        <v>60.3</v>
      </c>
    </row>
    <row r="19" spans="1:3">
      <c r="A19" s="237">
        <v>18</v>
      </c>
      <c r="B19" s="238">
        <v>1970</v>
      </c>
      <c r="C19" s="239">
        <v>73</v>
      </c>
    </row>
    <row r="20" spans="1:3">
      <c r="A20" s="237">
        <v>19</v>
      </c>
      <c r="B20" s="238">
        <v>1230</v>
      </c>
      <c r="C20" s="239">
        <v>44.5</v>
      </c>
    </row>
    <row r="21" spans="1:3">
      <c r="A21" s="237">
        <v>20</v>
      </c>
      <c r="B21" s="238">
        <v>1907</v>
      </c>
      <c r="C21" s="239">
        <v>60.8</v>
      </c>
    </row>
    <row r="22" spans="1:3">
      <c r="A22" s="237">
        <v>21</v>
      </c>
      <c r="B22" s="238">
        <v>1667</v>
      </c>
      <c r="C22" s="239">
        <v>61.5</v>
      </c>
    </row>
    <row r="23" spans="1:3">
      <c r="A23" s="237">
        <v>22</v>
      </c>
      <c r="B23" s="238">
        <v>1527</v>
      </c>
      <c r="C23" s="239">
        <v>55.9</v>
      </c>
    </row>
    <row r="24" spans="1:3">
      <c r="A24" s="237">
        <v>23</v>
      </c>
      <c r="B24" s="238">
        <v>1746</v>
      </c>
      <c r="C24" s="239">
        <v>54.8</v>
      </c>
    </row>
    <row r="25" spans="1:3">
      <c r="A25"/>
      <c r="B25"/>
      <c r="C25"/>
    </row>
    <row r="26" spans="1:3">
      <c r="A26" s="264" t="s">
        <v>352</v>
      </c>
      <c r="B26"/>
      <c r="C26"/>
    </row>
    <row r="27" spans="1:3">
      <c r="A27" s="264" t="s">
        <v>353</v>
      </c>
      <c r="B27"/>
      <c r="C27"/>
    </row>
    <row r="28" spans="1:3">
      <c r="A28" s="264" t="s">
        <v>354</v>
      </c>
      <c r="B28"/>
      <c r="C28"/>
    </row>
    <row r="29" spans="1:3">
      <c r="A29" s="229"/>
      <c r="B29" s="230"/>
      <c r="C29" s="23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/>
  </sheetViews>
  <sheetFormatPr defaultRowHeight="13.5"/>
  <cols>
    <col min="1" max="1" width="11.625" style="1" bestFit="1" customWidth="1"/>
    <col min="2" max="2" width="9" style="1" customWidth="1"/>
    <col min="3" max="16384" width="9" style="1"/>
  </cols>
  <sheetData>
    <row r="1" spans="1:13" ht="14.25" thickBot="1">
      <c r="A1" s="443" t="s">
        <v>130</v>
      </c>
      <c r="B1" s="443" t="s">
        <v>131</v>
      </c>
      <c r="C1" s="444" t="s">
        <v>134</v>
      </c>
      <c r="D1" s="445" t="s">
        <v>135</v>
      </c>
      <c r="E1" s="243"/>
      <c r="F1" s="443" t="s">
        <v>130</v>
      </c>
      <c r="G1" s="443" t="s">
        <v>131</v>
      </c>
      <c r="H1" s="444" t="s">
        <v>134</v>
      </c>
      <c r="I1" s="445" t="s">
        <v>135</v>
      </c>
      <c r="J1"/>
      <c r="K1"/>
      <c r="L1"/>
    </row>
    <row r="2" spans="1:13" ht="16.5">
      <c r="A2" s="234">
        <v>1</v>
      </c>
      <c r="B2" s="234">
        <v>5</v>
      </c>
      <c r="C2" s="235">
        <v>2185</v>
      </c>
      <c r="D2" s="236">
        <v>84.1</v>
      </c>
      <c r="F2" s="244">
        <v>1</v>
      </c>
      <c r="G2" s="245">
        <v>7</v>
      </c>
      <c r="H2" s="246">
        <v>2422</v>
      </c>
      <c r="I2" s="247">
        <v>86.5</v>
      </c>
      <c r="J2"/>
      <c r="K2" s="261" t="s">
        <v>355</v>
      </c>
      <c r="L2" s="259"/>
    </row>
    <row r="3" spans="1:13" ht="16.5">
      <c r="A3" s="237">
        <v>2</v>
      </c>
      <c r="B3" s="237">
        <v>5</v>
      </c>
      <c r="C3" s="238">
        <v>2215</v>
      </c>
      <c r="D3" s="239">
        <v>68.8</v>
      </c>
      <c r="F3" s="248">
        <v>2</v>
      </c>
      <c r="G3" s="249">
        <v>7</v>
      </c>
      <c r="H3" s="250">
        <v>1811</v>
      </c>
      <c r="I3" s="251">
        <v>61.1</v>
      </c>
      <c r="J3"/>
      <c r="K3" s="262" t="s">
        <v>356</v>
      </c>
      <c r="L3" s="260"/>
    </row>
    <row r="4" spans="1:13" ht="16.5">
      <c r="A4" s="237">
        <v>3</v>
      </c>
      <c r="B4" s="237">
        <v>5</v>
      </c>
      <c r="C4" s="238">
        <v>1540</v>
      </c>
      <c r="D4" s="239">
        <v>59.2</v>
      </c>
      <c r="F4" s="248">
        <v>3</v>
      </c>
      <c r="G4" s="249">
        <v>7</v>
      </c>
      <c r="H4" s="250">
        <v>1827</v>
      </c>
      <c r="I4" s="251">
        <v>70.3</v>
      </c>
      <c r="J4"/>
      <c r="K4" s="263" t="s">
        <v>357</v>
      </c>
      <c r="L4" s="260"/>
    </row>
    <row r="5" spans="1:13" ht="16.5">
      <c r="A5" s="237">
        <v>4</v>
      </c>
      <c r="B5" s="237">
        <v>5</v>
      </c>
      <c r="C5" s="238">
        <v>1012</v>
      </c>
      <c r="D5" s="239">
        <v>39.299999999999997</v>
      </c>
      <c r="F5" s="248">
        <v>4</v>
      </c>
      <c r="G5" s="249">
        <v>7</v>
      </c>
      <c r="H5" s="250">
        <v>1206</v>
      </c>
      <c r="I5" s="251">
        <v>41.2</v>
      </c>
      <c r="J5"/>
      <c r="K5" s="261" t="s">
        <v>358</v>
      </c>
      <c r="L5" s="259"/>
    </row>
    <row r="6" spans="1:13" ht="16.5">
      <c r="A6" s="237">
        <v>5</v>
      </c>
      <c r="B6" s="237">
        <v>5</v>
      </c>
      <c r="C6" s="238">
        <v>1840</v>
      </c>
      <c r="D6" s="239">
        <v>60.1</v>
      </c>
      <c r="F6" s="248">
        <v>5</v>
      </c>
      <c r="G6" s="249">
        <v>7</v>
      </c>
      <c r="H6" s="250">
        <v>2032</v>
      </c>
      <c r="I6" s="251">
        <v>72.099999999999994</v>
      </c>
      <c r="J6"/>
      <c r="K6" s="262" t="s">
        <v>359</v>
      </c>
      <c r="L6" s="260"/>
    </row>
    <row r="7" spans="1:13" ht="16.5">
      <c r="A7" s="237">
        <v>6</v>
      </c>
      <c r="B7" s="237">
        <v>5</v>
      </c>
      <c r="C7" s="238">
        <v>2240</v>
      </c>
      <c r="D7" s="239">
        <v>83.2</v>
      </c>
      <c r="F7" s="248">
        <v>6</v>
      </c>
      <c r="G7" s="249">
        <v>7</v>
      </c>
      <c r="H7" s="250">
        <v>2317</v>
      </c>
      <c r="I7" s="251">
        <v>67.7</v>
      </c>
      <c r="J7"/>
      <c r="K7" s="263" t="s">
        <v>360</v>
      </c>
      <c r="L7" s="260"/>
    </row>
    <row r="8" spans="1:13">
      <c r="A8" s="237">
        <v>7</v>
      </c>
      <c r="B8" s="237">
        <v>5</v>
      </c>
      <c r="C8" s="238">
        <v>2019</v>
      </c>
      <c r="D8" s="239">
        <v>70</v>
      </c>
      <c r="F8" s="248">
        <v>7</v>
      </c>
      <c r="G8" s="249">
        <v>7</v>
      </c>
      <c r="H8" s="250">
        <v>1573</v>
      </c>
      <c r="I8" s="251">
        <v>65.5</v>
      </c>
      <c r="J8"/>
      <c r="K8" s="252"/>
      <c r="L8" s="252"/>
    </row>
    <row r="9" spans="1:13" ht="16.5">
      <c r="A9" s="237">
        <v>8</v>
      </c>
      <c r="B9" s="237">
        <v>5</v>
      </c>
      <c r="C9" s="238">
        <v>1187</v>
      </c>
      <c r="D9" s="239">
        <v>34.5</v>
      </c>
      <c r="F9" s="248">
        <v>8</v>
      </c>
      <c r="G9" s="249">
        <v>7</v>
      </c>
      <c r="H9" s="250">
        <v>1354</v>
      </c>
      <c r="I9" s="251">
        <v>55.6</v>
      </c>
      <c r="J9"/>
      <c r="K9" s="253" t="s">
        <v>361</v>
      </c>
      <c r="L9" s="252"/>
    </row>
    <row r="10" spans="1:13" ht="16.5">
      <c r="A10" s="237">
        <v>9</v>
      </c>
      <c r="B10" s="237">
        <v>5</v>
      </c>
      <c r="C10" s="238">
        <v>1688</v>
      </c>
      <c r="D10" s="239">
        <v>52.3</v>
      </c>
      <c r="F10" s="248">
        <v>9</v>
      </c>
      <c r="G10" s="249">
        <v>7</v>
      </c>
      <c r="H10" s="250">
        <v>1784</v>
      </c>
      <c r="I10" s="251">
        <v>76.099999999999994</v>
      </c>
      <c r="J10"/>
      <c r="K10" s="253" t="s">
        <v>362</v>
      </c>
      <c r="L10" s="252"/>
    </row>
    <row r="11" spans="1:13">
      <c r="A11" s="237">
        <v>10</v>
      </c>
      <c r="B11" s="237">
        <v>5</v>
      </c>
      <c r="C11" s="238">
        <v>1503</v>
      </c>
      <c r="D11" s="239">
        <v>72</v>
      </c>
      <c r="F11" s="248">
        <v>10</v>
      </c>
      <c r="G11" s="249">
        <v>7</v>
      </c>
      <c r="H11" s="250">
        <v>1312</v>
      </c>
      <c r="I11" s="251">
        <v>51.6</v>
      </c>
      <c r="J11"/>
      <c r="K11" s="254" t="s">
        <v>363</v>
      </c>
      <c r="L11" s="252"/>
    </row>
    <row r="12" spans="1:13">
      <c r="A12" s="237">
        <v>11</v>
      </c>
      <c r="B12" s="237">
        <v>5</v>
      </c>
      <c r="C12" s="238">
        <v>2184</v>
      </c>
      <c r="D12" s="239">
        <v>70.099999999999994</v>
      </c>
      <c r="F12" s="248">
        <v>11</v>
      </c>
      <c r="G12" s="249">
        <v>7</v>
      </c>
      <c r="H12" s="250">
        <v>1942</v>
      </c>
      <c r="I12" s="251">
        <v>71.599999999999994</v>
      </c>
      <c r="J12"/>
      <c r="K12" s="254" t="s">
        <v>364</v>
      </c>
      <c r="L12" s="252"/>
      <c r="M12"/>
    </row>
    <row r="13" spans="1:13">
      <c r="A13" s="237">
        <v>12</v>
      </c>
      <c r="B13" s="237">
        <v>5</v>
      </c>
      <c r="C13" s="238">
        <v>1870</v>
      </c>
      <c r="D13" s="239">
        <v>65.900000000000006</v>
      </c>
      <c r="F13" s="248">
        <v>12</v>
      </c>
      <c r="G13" s="249">
        <v>7</v>
      </c>
      <c r="H13" s="250">
        <v>1788</v>
      </c>
      <c r="I13" s="251">
        <v>54.4</v>
      </c>
      <c r="J13"/>
      <c r="K13" s="254" t="s">
        <v>364</v>
      </c>
      <c r="L13"/>
      <c r="M13"/>
    </row>
    <row r="14" spans="1:13">
      <c r="A14" s="237">
        <v>13</v>
      </c>
      <c r="B14" s="237">
        <v>5</v>
      </c>
      <c r="C14" s="238">
        <v>1507</v>
      </c>
      <c r="D14" s="239">
        <v>54.6</v>
      </c>
      <c r="F14" s="248">
        <v>13</v>
      </c>
      <c r="G14" s="249">
        <v>7</v>
      </c>
      <c r="H14" s="250">
        <v>984</v>
      </c>
      <c r="I14" s="251">
        <v>30.1</v>
      </c>
      <c r="J14"/>
      <c r="K14"/>
      <c r="L14"/>
    </row>
    <row r="15" spans="1:13">
      <c r="A15" s="237">
        <v>14</v>
      </c>
      <c r="B15" s="237">
        <v>5</v>
      </c>
      <c r="C15" s="238">
        <v>1787</v>
      </c>
      <c r="D15" s="239">
        <v>63.6</v>
      </c>
      <c r="F15" s="248">
        <v>14</v>
      </c>
      <c r="G15" s="249">
        <v>7</v>
      </c>
      <c r="H15" s="250">
        <v>1618</v>
      </c>
      <c r="I15" s="251">
        <v>61.1</v>
      </c>
      <c r="J15"/>
      <c r="K15"/>
      <c r="L15"/>
    </row>
    <row r="16" spans="1:13">
      <c r="A16" s="237">
        <v>15</v>
      </c>
      <c r="B16" s="237">
        <v>5</v>
      </c>
      <c r="C16" s="238">
        <v>1474</v>
      </c>
      <c r="D16" s="239">
        <v>49.6</v>
      </c>
      <c r="F16" s="248">
        <v>15</v>
      </c>
      <c r="G16" s="249">
        <v>7</v>
      </c>
      <c r="H16" s="250">
        <v>1321</v>
      </c>
      <c r="I16" s="251">
        <v>43.4</v>
      </c>
      <c r="J16"/>
      <c r="K16"/>
      <c r="L16"/>
    </row>
    <row r="17" spans="1:12">
      <c r="A17" s="237">
        <v>16</v>
      </c>
      <c r="B17" s="237">
        <v>5</v>
      </c>
      <c r="C17" s="238">
        <v>1332</v>
      </c>
      <c r="D17" s="239">
        <v>51.2</v>
      </c>
      <c r="F17" s="248">
        <v>16</v>
      </c>
      <c r="G17" s="249">
        <v>7</v>
      </c>
      <c r="H17" s="250">
        <v>1420</v>
      </c>
      <c r="I17" s="251">
        <v>46</v>
      </c>
      <c r="J17"/>
      <c r="K17"/>
      <c r="L17"/>
    </row>
    <row r="18" spans="1:12">
      <c r="A18" s="237">
        <v>17</v>
      </c>
      <c r="B18" s="237">
        <v>5</v>
      </c>
      <c r="C18" s="238">
        <v>1540</v>
      </c>
      <c r="D18" s="239">
        <v>60.3</v>
      </c>
      <c r="F18" s="248">
        <v>17</v>
      </c>
      <c r="G18" s="249">
        <v>7</v>
      </c>
      <c r="H18" s="250">
        <v>1449</v>
      </c>
      <c r="I18" s="251">
        <v>50.3</v>
      </c>
      <c r="J18"/>
      <c r="K18"/>
      <c r="L18"/>
    </row>
    <row r="19" spans="1:12">
      <c r="A19" s="237">
        <v>18</v>
      </c>
      <c r="B19" s="237">
        <v>5</v>
      </c>
      <c r="C19" s="238">
        <v>1970</v>
      </c>
      <c r="D19" s="239">
        <v>73</v>
      </c>
      <c r="F19" s="248">
        <v>18</v>
      </c>
      <c r="G19" s="249">
        <v>7</v>
      </c>
      <c r="H19" s="250">
        <v>1445</v>
      </c>
      <c r="I19" s="251">
        <v>51</v>
      </c>
      <c r="J19"/>
      <c r="K19"/>
      <c r="L19"/>
    </row>
    <row r="20" spans="1:12">
      <c r="A20" s="237">
        <v>19</v>
      </c>
      <c r="B20" s="237">
        <v>5</v>
      </c>
      <c r="C20" s="238">
        <v>1230</v>
      </c>
      <c r="D20" s="239">
        <v>44.5</v>
      </c>
      <c r="F20" s="248">
        <v>19</v>
      </c>
      <c r="G20" s="249">
        <v>7</v>
      </c>
      <c r="H20" s="250">
        <v>1512</v>
      </c>
      <c r="I20" s="251">
        <v>61.3</v>
      </c>
      <c r="J20"/>
      <c r="K20"/>
      <c r="L20"/>
    </row>
    <row r="21" spans="1:12">
      <c r="A21" s="237">
        <v>20</v>
      </c>
      <c r="B21" s="237">
        <v>5</v>
      </c>
      <c r="C21" s="238">
        <v>1907</v>
      </c>
      <c r="D21" s="239">
        <v>60.8</v>
      </c>
      <c r="F21" s="248">
        <v>20</v>
      </c>
      <c r="G21" s="249">
        <v>7</v>
      </c>
      <c r="H21" s="250">
        <v>903</v>
      </c>
      <c r="I21" s="251">
        <v>23.3</v>
      </c>
      <c r="J21"/>
      <c r="K21"/>
      <c r="L21"/>
    </row>
    <row r="22" spans="1:12">
      <c r="A22" s="237">
        <v>21</v>
      </c>
      <c r="B22" s="237">
        <v>5</v>
      </c>
      <c r="C22" s="238">
        <v>1667</v>
      </c>
      <c r="D22" s="239">
        <v>61.5</v>
      </c>
      <c r="F22" s="248">
        <v>21</v>
      </c>
      <c r="G22" s="249">
        <v>7</v>
      </c>
      <c r="H22" s="250">
        <v>1230</v>
      </c>
      <c r="I22" s="251">
        <v>41.4</v>
      </c>
      <c r="J22"/>
      <c r="K22"/>
      <c r="L22"/>
    </row>
    <row r="23" spans="1:12">
      <c r="A23" s="237">
        <v>22</v>
      </c>
      <c r="B23" s="237">
        <v>5</v>
      </c>
      <c r="C23" s="238">
        <v>1527</v>
      </c>
      <c r="D23" s="239">
        <v>55.9</v>
      </c>
      <c r="F23" s="248">
        <v>22</v>
      </c>
      <c r="G23" s="249">
        <v>7</v>
      </c>
      <c r="H23" s="250">
        <v>884</v>
      </c>
      <c r="I23" s="251">
        <v>31.6</v>
      </c>
      <c r="J23"/>
      <c r="K23"/>
      <c r="L23"/>
    </row>
    <row r="24" spans="1:12" ht="14.25" thickBot="1">
      <c r="A24" s="240">
        <v>23</v>
      </c>
      <c r="B24" s="240">
        <v>5</v>
      </c>
      <c r="C24" s="241">
        <v>1746</v>
      </c>
      <c r="D24" s="242">
        <v>54.8</v>
      </c>
      <c r="F24" s="255">
        <v>23</v>
      </c>
      <c r="G24" s="256">
        <v>7</v>
      </c>
      <c r="H24" s="257">
        <v>1197</v>
      </c>
      <c r="I24" s="258">
        <v>40.200000000000003</v>
      </c>
      <c r="J24"/>
      <c r="K24"/>
      <c r="L24"/>
    </row>
    <row r="25" spans="1:12">
      <c r="A25" s="226"/>
      <c r="B25" s="227"/>
      <c r="C25" s="22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workbookViewId="0">
      <selection activeCell="B25" sqref="B25"/>
    </sheetView>
  </sheetViews>
  <sheetFormatPr defaultRowHeight="13.5"/>
  <cols>
    <col min="1" max="1" width="11.625" style="1" bestFit="1" customWidth="1"/>
    <col min="2" max="2" width="9" style="1" customWidth="1"/>
    <col min="3" max="16384" width="9" style="1"/>
  </cols>
  <sheetData>
    <row r="1" spans="1:11" ht="14.25" thickBot="1">
      <c r="A1" s="446" t="s">
        <v>130</v>
      </c>
      <c r="B1" s="447" t="s">
        <v>134</v>
      </c>
      <c r="C1" s="448" t="s">
        <v>135</v>
      </c>
      <c r="D1" s="280" t="s">
        <v>365</v>
      </c>
      <c r="E1" s="281" t="s">
        <v>366</v>
      </c>
      <c r="F1"/>
      <c r="G1"/>
      <c r="H1"/>
      <c r="I1"/>
      <c r="J1"/>
      <c r="K1"/>
    </row>
    <row r="2" spans="1:11">
      <c r="A2" s="267">
        <v>1</v>
      </c>
      <c r="B2" s="268">
        <v>2185</v>
      </c>
      <c r="C2" s="269">
        <v>84.1</v>
      </c>
      <c r="D2" s="270"/>
      <c r="E2" s="270"/>
      <c r="F2"/>
      <c r="G2"/>
      <c r="H2"/>
      <c r="I2"/>
      <c r="J2"/>
      <c r="K2"/>
    </row>
    <row r="3" spans="1:11">
      <c r="A3" s="237">
        <v>2</v>
      </c>
      <c r="B3" s="238">
        <v>2215</v>
      </c>
      <c r="C3" s="239">
        <v>68.8</v>
      </c>
      <c r="D3" s="270"/>
      <c r="E3" s="270"/>
      <c r="F3"/>
      <c r="G3"/>
      <c r="H3"/>
      <c r="I3"/>
      <c r="J3"/>
      <c r="K3"/>
    </row>
    <row r="4" spans="1:11">
      <c r="A4" s="237">
        <v>3</v>
      </c>
      <c r="B4" s="238">
        <v>1540</v>
      </c>
      <c r="C4" s="239">
        <v>59.2</v>
      </c>
      <c r="D4" s="270"/>
      <c r="E4" s="270"/>
      <c r="F4"/>
      <c r="G4"/>
      <c r="H4"/>
      <c r="I4"/>
      <c r="J4"/>
      <c r="K4"/>
    </row>
    <row r="5" spans="1:11">
      <c r="A5" s="237">
        <v>4</v>
      </c>
      <c r="B5" s="238">
        <v>1012</v>
      </c>
      <c r="C5" s="239">
        <v>39.299999999999997</v>
      </c>
      <c r="D5" s="270"/>
      <c r="E5" s="270"/>
      <c r="F5"/>
      <c r="G5"/>
      <c r="H5"/>
      <c r="I5"/>
      <c r="J5"/>
      <c r="K5"/>
    </row>
    <row r="6" spans="1:11">
      <c r="A6" s="237">
        <v>5</v>
      </c>
      <c r="B6" s="238">
        <v>1840</v>
      </c>
      <c r="C6" s="239">
        <v>60.1</v>
      </c>
      <c r="D6" s="270"/>
      <c r="E6" s="270"/>
      <c r="F6"/>
      <c r="G6"/>
      <c r="H6"/>
      <c r="I6"/>
      <c r="J6"/>
      <c r="K6"/>
    </row>
    <row r="7" spans="1:11">
      <c r="A7" s="237">
        <v>6</v>
      </c>
      <c r="B7" s="238">
        <v>2240</v>
      </c>
      <c r="C7" s="239">
        <v>83.2</v>
      </c>
      <c r="D7" s="270"/>
      <c r="E7" s="270"/>
      <c r="F7"/>
      <c r="G7"/>
      <c r="H7"/>
      <c r="I7"/>
      <c r="J7"/>
      <c r="K7"/>
    </row>
    <row r="8" spans="1:11">
      <c r="A8" s="237">
        <v>7</v>
      </c>
      <c r="B8" s="238">
        <v>2019</v>
      </c>
      <c r="C8" s="239">
        <v>70</v>
      </c>
      <c r="D8" s="270"/>
      <c r="E8" s="270"/>
      <c r="F8"/>
      <c r="G8"/>
      <c r="H8"/>
      <c r="I8"/>
      <c r="J8"/>
      <c r="K8"/>
    </row>
    <row r="9" spans="1:11">
      <c r="A9" s="237">
        <v>8</v>
      </c>
      <c r="B9" s="238">
        <v>1187</v>
      </c>
      <c r="C9" s="239">
        <v>34.5</v>
      </c>
      <c r="D9" s="270"/>
      <c r="E9" s="270"/>
      <c r="F9"/>
      <c r="G9"/>
      <c r="H9"/>
      <c r="I9"/>
      <c r="J9"/>
      <c r="K9"/>
    </row>
    <row r="10" spans="1:11">
      <c r="A10" s="237">
        <v>9</v>
      </c>
      <c r="B10" s="238">
        <v>1688</v>
      </c>
      <c r="C10" s="239">
        <v>52.3</v>
      </c>
      <c r="D10" s="270"/>
      <c r="E10" s="270"/>
      <c r="F10"/>
      <c r="G10"/>
      <c r="H10"/>
      <c r="I10"/>
      <c r="J10"/>
      <c r="K10"/>
    </row>
    <row r="11" spans="1:11">
      <c r="A11" s="237">
        <v>10</v>
      </c>
      <c r="B11" s="238">
        <v>1503</v>
      </c>
      <c r="C11" s="239">
        <v>72</v>
      </c>
      <c r="D11" s="270"/>
      <c r="E11" s="270"/>
      <c r="F11"/>
      <c r="G11"/>
      <c r="H11"/>
      <c r="I11"/>
      <c r="J11"/>
      <c r="K11"/>
    </row>
    <row r="12" spans="1:11">
      <c r="A12" s="237">
        <v>11</v>
      </c>
      <c r="B12" s="238">
        <v>2184</v>
      </c>
      <c r="C12" s="239">
        <v>70.099999999999994</v>
      </c>
      <c r="D12" s="270"/>
      <c r="E12" s="270"/>
      <c r="F12"/>
      <c r="G12"/>
      <c r="H12"/>
      <c r="I12"/>
      <c r="J12"/>
      <c r="K12"/>
    </row>
    <row r="13" spans="1:11">
      <c r="A13" s="237">
        <v>12</v>
      </c>
      <c r="B13" s="238">
        <v>1870</v>
      </c>
      <c r="C13" s="239">
        <v>65.900000000000006</v>
      </c>
      <c r="D13" s="270"/>
      <c r="E13" s="270"/>
      <c r="F13"/>
      <c r="G13"/>
      <c r="H13"/>
      <c r="I13"/>
      <c r="J13"/>
      <c r="K13"/>
    </row>
    <row r="14" spans="1:11">
      <c r="A14" s="237">
        <v>13</v>
      </c>
      <c r="B14" s="238">
        <v>1507</v>
      </c>
      <c r="C14" s="239">
        <v>54.6</v>
      </c>
      <c r="D14" s="270"/>
      <c r="E14" s="270"/>
      <c r="F14"/>
      <c r="G14"/>
      <c r="H14"/>
      <c r="I14"/>
      <c r="J14"/>
      <c r="K14"/>
    </row>
    <row r="15" spans="1:11">
      <c r="A15" s="237">
        <v>14</v>
      </c>
      <c r="B15" s="238">
        <v>1787</v>
      </c>
      <c r="C15" s="239">
        <v>63.6</v>
      </c>
      <c r="D15" s="270"/>
      <c r="E15" s="270"/>
      <c r="F15"/>
      <c r="G15"/>
      <c r="H15"/>
      <c r="I15"/>
      <c r="J15"/>
      <c r="K15"/>
    </row>
    <row r="16" spans="1:11">
      <c r="A16" s="237">
        <v>15</v>
      </c>
      <c r="B16" s="238">
        <v>1474</v>
      </c>
      <c r="C16" s="239">
        <v>49.6</v>
      </c>
      <c r="D16" s="270"/>
      <c r="E16" s="270"/>
      <c r="F16"/>
      <c r="G16"/>
      <c r="H16"/>
      <c r="I16"/>
      <c r="J16"/>
      <c r="K16"/>
    </row>
    <row r="17" spans="1:11">
      <c r="A17" s="237">
        <v>16</v>
      </c>
      <c r="B17" s="238">
        <v>1332</v>
      </c>
      <c r="C17" s="239">
        <v>51.2</v>
      </c>
      <c r="D17" s="270"/>
      <c r="E17" s="270"/>
      <c r="F17"/>
      <c r="G17"/>
      <c r="H17"/>
      <c r="I17"/>
      <c r="J17"/>
      <c r="K17"/>
    </row>
    <row r="18" spans="1:11">
      <c r="A18" s="237">
        <v>17</v>
      </c>
      <c r="B18" s="238">
        <v>1540</v>
      </c>
      <c r="C18" s="239">
        <v>60.3</v>
      </c>
      <c r="D18" s="270"/>
      <c r="E18" s="270"/>
      <c r="F18"/>
      <c r="G18"/>
      <c r="H18"/>
      <c r="I18"/>
      <c r="J18"/>
      <c r="K18"/>
    </row>
    <row r="19" spans="1:11">
      <c r="A19" s="237">
        <v>18</v>
      </c>
      <c r="B19" s="238">
        <v>1970</v>
      </c>
      <c r="C19" s="239">
        <v>73</v>
      </c>
      <c r="D19" s="270"/>
      <c r="E19" s="270"/>
      <c r="F19"/>
      <c r="G19"/>
      <c r="H19"/>
      <c r="I19"/>
      <c r="J19"/>
      <c r="K19"/>
    </row>
    <row r="20" spans="1:11">
      <c r="A20" s="237">
        <v>19</v>
      </c>
      <c r="B20" s="238">
        <v>1230</v>
      </c>
      <c r="C20" s="239">
        <v>44.5</v>
      </c>
      <c r="D20" s="270"/>
      <c r="E20" s="270"/>
      <c r="F20"/>
      <c r="G20"/>
      <c r="H20"/>
      <c r="I20"/>
      <c r="J20"/>
      <c r="K20"/>
    </row>
    <row r="21" spans="1:11">
      <c r="A21" s="237">
        <v>20</v>
      </c>
      <c r="B21" s="238">
        <v>1907</v>
      </c>
      <c r="C21" s="239">
        <v>60.8</v>
      </c>
      <c r="D21" s="270"/>
      <c r="E21" s="270"/>
      <c r="F21"/>
      <c r="G21"/>
      <c r="H21"/>
      <c r="I21"/>
      <c r="J21"/>
      <c r="K21"/>
    </row>
    <row r="22" spans="1:11">
      <c r="A22" s="237">
        <v>21</v>
      </c>
      <c r="B22" s="238">
        <v>1667</v>
      </c>
      <c r="C22" s="239">
        <v>61.5</v>
      </c>
      <c r="D22" s="270"/>
      <c r="E22" s="270"/>
      <c r="F22"/>
      <c r="G22"/>
      <c r="H22"/>
      <c r="I22"/>
      <c r="J22"/>
      <c r="K22"/>
    </row>
    <row r="23" spans="1:11">
      <c r="A23" s="237">
        <v>22</v>
      </c>
      <c r="B23" s="238">
        <v>1527</v>
      </c>
      <c r="C23" s="239">
        <v>55.9</v>
      </c>
      <c r="D23" s="270"/>
      <c r="E23" s="270"/>
      <c r="F23"/>
      <c r="G23"/>
      <c r="H23"/>
      <c r="I23"/>
      <c r="J23"/>
      <c r="K23"/>
    </row>
    <row r="24" spans="1:11" ht="14.25" thickBot="1">
      <c r="A24" s="271">
        <v>23</v>
      </c>
      <c r="B24" s="272">
        <v>1746</v>
      </c>
      <c r="C24" s="273">
        <v>54.8</v>
      </c>
      <c r="D24" s="270"/>
      <c r="E24" s="270"/>
      <c r="F24"/>
      <c r="G24"/>
      <c r="H24"/>
      <c r="I24"/>
      <c r="J24"/>
      <c r="K24"/>
    </row>
    <row r="25" spans="1:11" ht="14.25" thickBot="1">
      <c r="A25" s="274" t="s">
        <v>367</v>
      </c>
      <c r="B25" s="275"/>
      <c r="C25" s="276"/>
      <c r="D25" s="277"/>
      <c r="E25" s="278"/>
      <c r="F25"/>
      <c r="G25"/>
      <c r="H25"/>
      <c r="I25"/>
      <c r="J25"/>
      <c r="K25"/>
    </row>
    <row r="26" spans="1:11">
      <c r="A26" s="264" t="s">
        <v>352</v>
      </c>
      <c r="B26"/>
      <c r="C26"/>
      <c r="D26" s="264" t="s">
        <v>368</v>
      </c>
      <c r="E26" s="279"/>
      <c r="F26"/>
      <c r="G26"/>
      <c r="H26"/>
      <c r="I26"/>
      <c r="J26"/>
      <c r="K26"/>
    </row>
    <row r="27" spans="1:11">
      <c r="A27" s="264" t="s">
        <v>353</v>
      </c>
      <c r="B27"/>
      <c r="C27"/>
      <c r="D27"/>
      <c r="E27"/>
      <c r="F27"/>
      <c r="G27"/>
      <c r="H27"/>
      <c r="I27"/>
      <c r="J27"/>
      <c r="K27"/>
    </row>
    <row r="28" spans="1:11">
      <c r="A28" s="264" t="s">
        <v>354</v>
      </c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/>
    </row>
    <row r="31" spans="1:11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/>
    </row>
    <row r="32" spans="1:11">
      <c r="A32" s="607"/>
      <c r="B32" s="607"/>
      <c r="C32" s="380"/>
      <c r="D32" s="380"/>
      <c r="E32" s="380"/>
      <c r="F32" s="380"/>
      <c r="G32" s="380"/>
      <c r="H32" s="380"/>
      <c r="I32" s="380"/>
      <c r="J32" s="380"/>
      <c r="K32"/>
    </row>
    <row r="33" spans="1:11">
      <c r="A33" s="74"/>
      <c r="B33" s="74"/>
      <c r="C33" s="380"/>
      <c r="D33" s="380"/>
      <c r="E33" s="380"/>
      <c r="F33" s="380"/>
      <c r="G33" s="380"/>
      <c r="H33" s="380"/>
      <c r="I33" s="380"/>
      <c r="J33" s="380"/>
      <c r="K33"/>
    </row>
    <row r="34" spans="1:11">
      <c r="A34" s="74"/>
      <c r="B34" s="74"/>
      <c r="C34" s="380"/>
      <c r="D34" s="380"/>
      <c r="E34" s="380"/>
      <c r="F34" s="380"/>
      <c r="G34" s="380"/>
      <c r="H34" s="380"/>
      <c r="I34" s="380"/>
      <c r="J34" s="380"/>
      <c r="K34"/>
    </row>
    <row r="35" spans="1:11">
      <c r="A35" s="74"/>
      <c r="B35" s="74"/>
      <c r="C35" s="380"/>
      <c r="D35" s="380"/>
      <c r="E35" s="380"/>
      <c r="F35" s="380"/>
      <c r="G35" s="380"/>
      <c r="H35" s="380"/>
      <c r="I35" s="380"/>
      <c r="J35" s="380"/>
      <c r="K35"/>
    </row>
    <row r="36" spans="1:11">
      <c r="A36" s="74"/>
      <c r="B36" s="74"/>
      <c r="C36" s="380"/>
      <c r="D36" s="380"/>
      <c r="E36" s="380"/>
      <c r="F36" s="380"/>
      <c r="G36" s="380"/>
      <c r="H36" s="380"/>
      <c r="I36" s="380"/>
      <c r="J36" s="380"/>
      <c r="K36"/>
    </row>
    <row r="37" spans="1:11">
      <c r="A37" s="74"/>
      <c r="B37" s="74"/>
      <c r="C37" s="380"/>
      <c r="D37" s="380"/>
      <c r="E37" s="380"/>
      <c r="F37" s="380"/>
      <c r="G37" s="380"/>
      <c r="H37" s="380"/>
      <c r="I37" s="380"/>
      <c r="J37" s="380"/>
      <c r="K37"/>
    </row>
    <row r="38" spans="1:11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/>
    </row>
    <row r="39" spans="1:1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/>
    </row>
    <row r="40" spans="1:11">
      <c r="A40" s="204"/>
      <c r="B40" s="204"/>
      <c r="C40" s="204"/>
      <c r="D40" s="204"/>
      <c r="E40" s="204"/>
      <c r="F40" s="204"/>
      <c r="G40" s="380"/>
      <c r="H40" s="380"/>
      <c r="I40" s="380"/>
      <c r="J40" s="380"/>
      <c r="K40"/>
    </row>
    <row r="41" spans="1:11">
      <c r="A41" s="74"/>
      <c r="B41" s="74"/>
      <c r="C41" s="74"/>
      <c r="D41" s="74"/>
      <c r="E41" s="74"/>
      <c r="F41" s="74"/>
      <c r="G41" s="380"/>
      <c r="H41" s="380"/>
      <c r="I41" s="380"/>
      <c r="J41" s="380"/>
      <c r="K41"/>
    </row>
    <row r="42" spans="1:11">
      <c r="A42" s="74"/>
      <c r="B42" s="74"/>
      <c r="C42" s="74"/>
      <c r="D42" s="74"/>
      <c r="E42" s="74"/>
      <c r="F42" s="74"/>
      <c r="G42" s="380"/>
      <c r="H42" s="380"/>
      <c r="I42" s="380"/>
      <c r="J42" s="380"/>
      <c r="K42"/>
    </row>
    <row r="43" spans="1:11">
      <c r="A43" s="74"/>
      <c r="B43" s="74"/>
      <c r="C43" s="74"/>
      <c r="D43" s="74"/>
      <c r="E43" s="74"/>
      <c r="F43" s="74"/>
      <c r="G43" s="380"/>
      <c r="H43" s="380"/>
      <c r="I43" s="380"/>
      <c r="J43" s="380"/>
      <c r="K43"/>
    </row>
    <row r="44" spans="1:11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/>
    </row>
    <row r="45" spans="1:11">
      <c r="A45" s="204"/>
      <c r="B45" s="204"/>
      <c r="C45" s="204"/>
      <c r="D45" s="204"/>
      <c r="E45" s="204"/>
      <c r="F45" s="204"/>
      <c r="G45" s="204"/>
      <c r="H45" s="204"/>
      <c r="I45" s="204"/>
      <c r="J45" s="380"/>
      <c r="K45"/>
    </row>
    <row r="46" spans="1:11">
      <c r="A46" s="74"/>
      <c r="B46" s="74"/>
      <c r="C46" s="74"/>
      <c r="D46" s="74"/>
      <c r="E46" s="74"/>
      <c r="F46" s="74"/>
      <c r="G46" s="74"/>
      <c r="H46" s="74"/>
      <c r="I46" s="74"/>
      <c r="J46" s="380"/>
      <c r="K46"/>
    </row>
    <row r="47" spans="1:11">
      <c r="A47" s="74"/>
      <c r="B47" s="74"/>
      <c r="C47" s="74"/>
      <c r="D47" s="74"/>
      <c r="E47" s="74"/>
      <c r="F47" s="74"/>
      <c r="G47" s="74"/>
      <c r="H47" s="74"/>
      <c r="I47" s="74"/>
      <c r="J47" s="380"/>
      <c r="K47"/>
    </row>
    <row r="48" spans="1:11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/>
    </row>
    <row r="49" spans="1:11">
      <c r="A49" s="380"/>
      <c r="B49" s="380"/>
      <c r="C49" s="380"/>
      <c r="D49" s="380"/>
      <c r="E49" s="380"/>
      <c r="F49" s="380"/>
      <c r="G49" s="380"/>
      <c r="H49" s="380"/>
      <c r="I49" s="380"/>
      <c r="J49" s="380"/>
      <c r="K49"/>
    </row>
    <row r="50" spans="1:11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/>
    </row>
    <row r="51" spans="1:11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/>
    </row>
    <row r="52" spans="1:11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/>
    </row>
    <row r="53" spans="1:11">
      <c r="A53" s="204"/>
      <c r="B53" s="204"/>
      <c r="C53" s="204"/>
      <c r="D53" s="204"/>
      <c r="E53" s="380"/>
      <c r="F53" s="380"/>
      <c r="G53" s="380"/>
      <c r="H53" s="380"/>
      <c r="I53" s="380"/>
      <c r="J53" s="380"/>
      <c r="K53"/>
    </row>
    <row r="54" spans="1:11">
      <c r="A54" s="74"/>
      <c r="B54" s="74"/>
      <c r="C54" s="74"/>
      <c r="D54" s="74"/>
      <c r="E54" s="380"/>
      <c r="F54" s="380"/>
      <c r="G54" s="380"/>
      <c r="H54" s="380"/>
      <c r="I54" s="380"/>
      <c r="J54" s="380"/>
      <c r="K54"/>
    </row>
    <row r="55" spans="1:11">
      <c r="A55" s="74"/>
      <c r="B55" s="74"/>
      <c r="C55" s="74"/>
      <c r="D55" s="74"/>
      <c r="E55" s="380"/>
      <c r="F55" s="380"/>
      <c r="G55" s="380"/>
      <c r="H55" s="380"/>
      <c r="I55" s="380"/>
      <c r="J55" s="380"/>
      <c r="K55"/>
    </row>
    <row r="56" spans="1:11">
      <c r="A56" s="74"/>
      <c r="B56" s="74"/>
      <c r="C56" s="74"/>
      <c r="D56" s="74"/>
      <c r="E56" s="380"/>
      <c r="F56" s="380"/>
      <c r="G56" s="380"/>
      <c r="H56" s="380"/>
      <c r="I56" s="380"/>
      <c r="J56" s="380"/>
      <c r="K56"/>
    </row>
    <row r="57" spans="1:11">
      <c r="A57" s="74"/>
      <c r="B57" s="74"/>
      <c r="C57" s="74"/>
      <c r="D57" s="74"/>
      <c r="E57" s="380"/>
      <c r="F57" s="380"/>
      <c r="G57" s="380"/>
      <c r="H57" s="380"/>
      <c r="I57" s="380"/>
      <c r="J57" s="380"/>
      <c r="K57"/>
    </row>
    <row r="58" spans="1:11">
      <c r="A58" s="74"/>
      <c r="B58" s="74"/>
      <c r="C58" s="74"/>
      <c r="D58" s="74"/>
      <c r="E58" s="380"/>
      <c r="F58" s="380"/>
      <c r="G58" s="380"/>
      <c r="H58" s="380"/>
      <c r="I58" s="380"/>
      <c r="J58" s="380"/>
      <c r="K58"/>
    </row>
    <row r="59" spans="1:11">
      <c r="A59" s="74"/>
      <c r="B59" s="74"/>
      <c r="C59" s="74"/>
      <c r="D59" s="74"/>
      <c r="E59" s="380"/>
      <c r="F59" s="380"/>
      <c r="G59" s="380"/>
      <c r="H59" s="380"/>
      <c r="I59" s="380"/>
      <c r="J59" s="380"/>
      <c r="K59"/>
    </row>
    <row r="60" spans="1:11">
      <c r="A60" s="74"/>
      <c r="B60" s="74"/>
      <c r="C60" s="74"/>
      <c r="D60" s="74"/>
      <c r="E60" s="380"/>
      <c r="F60" s="380"/>
      <c r="G60" s="380"/>
      <c r="H60" s="380"/>
      <c r="I60" s="380"/>
      <c r="J60" s="380"/>
      <c r="K60"/>
    </row>
    <row r="61" spans="1:11">
      <c r="A61" s="74"/>
      <c r="B61" s="74"/>
      <c r="C61" s="74"/>
      <c r="D61" s="74"/>
      <c r="E61" s="380"/>
      <c r="F61" s="380"/>
      <c r="G61" s="380"/>
      <c r="H61" s="380"/>
      <c r="I61" s="380"/>
      <c r="J61" s="380"/>
      <c r="K61"/>
    </row>
    <row r="62" spans="1:11">
      <c r="A62" s="74"/>
      <c r="B62" s="74"/>
      <c r="C62" s="74"/>
      <c r="D62" s="74"/>
      <c r="E62" s="380"/>
      <c r="F62" s="380"/>
      <c r="G62" s="380"/>
      <c r="H62" s="380"/>
      <c r="I62" s="380"/>
      <c r="J62" s="380"/>
      <c r="K62"/>
    </row>
    <row r="63" spans="1:11">
      <c r="A63" s="74"/>
      <c r="B63" s="74"/>
      <c r="C63" s="74"/>
      <c r="D63" s="74"/>
      <c r="E63" s="380"/>
      <c r="F63" s="380"/>
      <c r="G63" s="380"/>
      <c r="H63" s="380"/>
      <c r="I63" s="380"/>
      <c r="J63" s="380"/>
      <c r="K63"/>
    </row>
    <row r="64" spans="1:11">
      <c r="A64" s="74"/>
      <c r="B64" s="74"/>
      <c r="C64" s="74"/>
      <c r="D64" s="74"/>
      <c r="E64" s="380"/>
      <c r="F64" s="380"/>
      <c r="G64" s="380"/>
      <c r="H64" s="380"/>
      <c r="I64" s="380"/>
      <c r="J64" s="380"/>
      <c r="K64"/>
    </row>
    <row r="65" spans="1:11">
      <c r="A65" s="74"/>
      <c r="B65" s="74"/>
      <c r="C65" s="74"/>
      <c r="D65" s="74"/>
      <c r="E65" s="380"/>
      <c r="F65" s="380"/>
      <c r="G65" s="380"/>
      <c r="H65" s="380"/>
      <c r="I65" s="380"/>
      <c r="J65" s="380"/>
      <c r="K65"/>
    </row>
    <row r="66" spans="1:11">
      <c r="A66" s="74"/>
      <c r="B66" s="74"/>
      <c r="C66" s="74"/>
      <c r="D66" s="74"/>
      <c r="E66" s="380"/>
      <c r="F66" s="380"/>
      <c r="G66" s="380"/>
      <c r="H66" s="380"/>
      <c r="I66" s="380"/>
      <c r="J66" s="380"/>
      <c r="K66"/>
    </row>
    <row r="67" spans="1:11">
      <c r="A67" s="74"/>
      <c r="B67" s="74"/>
      <c r="C67" s="74"/>
      <c r="D67" s="74"/>
      <c r="E67" s="380"/>
      <c r="F67" s="380"/>
      <c r="G67" s="380"/>
      <c r="H67" s="380"/>
      <c r="I67" s="380"/>
      <c r="J67" s="380"/>
      <c r="K67"/>
    </row>
    <row r="68" spans="1:11">
      <c r="A68" s="74"/>
      <c r="B68" s="74"/>
      <c r="C68" s="74"/>
      <c r="D68" s="74"/>
      <c r="E68" s="380"/>
      <c r="F68" s="380"/>
      <c r="G68" s="380"/>
      <c r="H68" s="380"/>
      <c r="I68" s="380"/>
      <c r="J68" s="380"/>
      <c r="K68"/>
    </row>
    <row r="69" spans="1:11">
      <c r="A69" s="74"/>
      <c r="B69" s="74"/>
      <c r="C69" s="74"/>
      <c r="D69" s="74"/>
      <c r="E69" s="380"/>
      <c r="F69" s="380"/>
      <c r="G69" s="380"/>
      <c r="H69" s="380"/>
      <c r="I69" s="380"/>
      <c r="J69" s="380"/>
      <c r="K69"/>
    </row>
    <row r="70" spans="1:11">
      <c r="A70" s="74"/>
      <c r="B70" s="74"/>
      <c r="C70" s="74"/>
      <c r="D70" s="74"/>
      <c r="E70" s="380"/>
      <c r="F70" s="380"/>
      <c r="G70" s="380"/>
      <c r="H70" s="380"/>
      <c r="I70" s="380"/>
      <c r="J70" s="380"/>
      <c r="K70"/>
    </row>
    <row r="71" spans="1:11">
      <c r="A71" s="74"/>
      <c r="B71" s="74"/>
      <c r="C71" s="74"/>
      <c r="D71" s="74"/>
      <c r="E71" s="380"/>
      <c r="F71" s="380"/>
      <c r="G71" s="380"/>
      <c r="H71" s="380"/>
      <c r="I71" s="380"/>
      <c r="J71" s="380"/>
      <c r="K71"/>
    </row>
    <row r="72" spans="1:11">
      <c r="A72" s="74"/>
      <c r="B72" s="74"/>
      <c r="C72" s="74"/>
      <c r="D72" s="74"/>
      <c r="E72" s="380"/>
      <c r="F72" s="380"/>
      <c r="G72" s="380"/>
      <c r="H72" s="380"/>
      <c r="I72" s="380"/>
      <c r="J72" s="380"/>
      <c r="K72"/>
    </row>
    <row r="73" spans="1:11">
      <c r="A73" s="74"/>
      <c r="B73" s="74"/>
      <c r="C73" s="74"/>
      <c r="D73" s="74"/>
      <c r="E73" s="380"/>
      <c r="F73" s="380"/>
      <c r="G73" s="380"/>
      <c r="H73" s="380"/>
      <c r="I73" s="380"/>
      <c r="J73" s="380"/>
      <c r="K73"/>
    </row>
    <row r="74" spans="1:11">
      <c r="A74" s="74"/>
      <c r="B74" s="74"/>
      <c r="C74" s="74"/>
      <c r="D74" s="74"/>
      <c r="E74" s="380"/>
      <c r="F74" s="380"/>
      <c r="G74" s="380"/>
      <c r="H74" s="380"/>
      <c r="I74" s="380"/>
      <c r="J74" s="380"/>
      <c r="K74"/>
    </row>
    <row r="75" spans="1:11">
      <c r="A75" s="74"/>
      <c r="B75" s="74"/>
      <c r="C75" s="74"/>
      <c r="D75" s="74"/>
      <c r="E75" s="380"/>
      <c r="F75" s="380"/>
      <c r="G75" s="380"/>
      <c r="H75" s="380"/>
      <c r="I75" s="380"/>
      <c r="J75" s="380"/>
      <c r="K75"/>
    </row>
    <row r="76" spans="1:11">
      <c r="A76" s="74"/>
      <c r="B76" s="74"/>
      <c r="C76" s="74"/>
      <c r="D76" s="74"/>
      <c r="E76" s="380"/>
      <c r="F76" s="380"/>
      <c r="G76" s="380"/>
      <c r="H76" s="380"/>
      <c r="I76" s="380"/>
      <c r="J76" s="380"/>
      <c r="K76"/>
    </row>
    <row r="77" spans="1:1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D2" sqref="D2"/>
    </sheetView>
  </sheetViews>
  <sheetFormatPr defaultRowHeight="13.5"/>
  <cols>
    <col min="1" max="1" width="11.625" style="1" bestFit="1" customWidth="1"/>
    <col min="2" max="2" width="9" style="1" customWidth="1"/>
    <col min="3" max="16384" width="9" style="1"/>
  </cols>
  <sheetData>
    <row r="1" spans="1:14" ht="14.25" thickBot="1">
      <c r="A1" s="265" t="s">
        <v>130</v>
      </c>
      <c r="B1" s="266" t="s">
        <v>134</v>
      </c>
      <c r="C1" s="282" t="s">
        <v>135</v>
      </c>
      <c r="D1" s="283" t="s">
        <v>365</v>
      </c>
      <c r="E1" s="284" t="s">
        <v>369</v>
      </c>
      <c r="F1" s="285" t="s">
        <v>370</v>
      </c>
      <c r="G1"/>
      <c r="H1"/>
      <c r="I1"/>
      <c r="J1"/>
      <c r="K1"/>
      <c r="L1"/>
      <c r="M1"/>
      <c r="N1"/>
    </row>
    <row r="2" spans="1:14">
      <c r="A2" s="267">
        <v>1</v>
      </c>
      <c r="B2" s="268">
        <v>2185</v>
      </c>
      <c r="C2" s="286">
        <v>84.1</v>
      </c>
      <c r="D2" s="292"/>
      <c r="E2" s="293"/>
      <c r="F2" s="294"/>
      <c r="G2"/>
      <c r="H2"/>
      <c r="I2"/>
      <c r="J2"/>
      <c r="K2"/>
      <c r="L2"/>
      <c r="M2"/>
      <c r="N2"/>
    </row>
    <row r="3" spans="1:14">
      <c r="A3" s="237">
        <v>2</v>
      </c>
      <c r="B3" s="238">
        <v>2215</v>
      </c>
      <c r="C3" s="287">
        <v>68.8</v>
      </c>
      <c r="D3" s="292"/>
      <c r="E3" s="293"/>
      <c r="F3" s="294"/>
      <c r="G3"/>
      <c r="H3"/>
      <c r="I3"/>
      <c r="J3"/>
      <c r="K3"/>
      <c r="L3"/>
      <c r="M3"/>
      <c r="N3"/>
    </row>
    <row r="4" spans="1:14">
      <c r="A4" s="237">
        <v>3</v>
      </c>
      <c r="B4" s="238">
        <v>1540</v>
      </c>
      <c r="C4" s="287">
        <v>59.2</v>
      </c>
      <c r="D4" s="292"/>
      <c r="E4" s="293"/>
      <c r="F4" s="294"/>
      <c r="G4"/>
      <c r="H4"/>
      <c r="I4"/>
      <c r="J4"/>
      <c r="K4"/>
      <c r="L4"/>
      <c r="M4"/>
      <c r="N4"/>
    </row>
    <row r="5" spans="1:14">
      <c r="A5" s="237">
        <v>4</v>
      </c>
      <c r="B5" s="238">
        <v>1012</v>
      </c>
      <c r="C5" s="287">
        <v>39.299999999999997</v>
      </c>
      <c r="D5" s="292"/>
      <c r="E5" s="293"/>
      <c r="F5" s="294"/>
      <c r="G5"/>
      <c r="H5"/>
      <c r="I5"/>
      <c r="J5"/>
      <c r="K5"/>
      <c r="L5"/>
      <c r="M5"/>
      <c r="N5"/>
    </row>
    <row r="6" spans="1:14">
      <c r="A6" s="237">
        <v>5</v>
      </c>
      <c r="B6" s="238">
        <v>1840</v>
      </c>
      <c r="C6" s="287">
        <v>60.1</v>
      </c>
      <c r="D6" s="292"/>
      <c r="E6" s="293"/>
      <c r="F6" s="294"/>
      <c r="G6"/>
      <c r="H6"/>
      <c r="I6"/>
      <c r="J6"/>
      <c r="K6"/>
      <c r="L6"/>
      <c r="M6"/>
      <c r="N6"/>
    </row>
    <row r="7" spans="1:14">
      <c r="A7" s="237">
        <v>6</v>
      </c>
      <c r="B7" s="238">
        <v>2240</v>
      </c>
      <c r="C7" s="287">
        <v>83.2</v>
      </c>
      <c r="D7" s="292"/>
      <c r="E7" s="293"/>
      <c r="F7" s="294"/>
      <c r="G7"/>
      <c r="H7"/>
      <c r="I7"/>
      <c r="J7"/>
      <c r="K7"/>
      <c r="L7"/>
      <c r="M7"/>
      <c r="N7"/>
    </row>
    <row r="8" spans="1:14">
      <c r="A8" s="237">
        <v>7</v>
      </c>
      <c r="B8" s="238">
        <v>2019</v>
      </c>
      <c r="C8" s="287">
        <v>70</v>
      </c>
      <c r="D8" s="292"/>
      <c r="E8" s="293"/>
      <c r="F8" s="294"/>
      <c r="G8"/>
      <c r="H8"/>
      <c r="I8"/>
      <c r="J8"/>
      <c r="K8"/>
      <c r="L8"/>
      <c r="M8"/>
      <c r="N8"/>
    </row>
    <row r="9" spans="1:14">
      <c r="A9" s="237">
        <v>8</v>
      </c>
      <c r="B9" s="238">
        <v>1187</v>
      </c>
      <c r="C9" s="287">
        <v>34.5</v>
      </c>
      <c r="D9" s="292"/>
      <c r="E9" s="293"/>
      <c r="F9" s="294"/>
      <c r="G9"/>
      <c r="H9"/>
      <c r="I9"/>
      <c r="J9"/>
      <c r="K9"/>
      <c r="L9"/>
      <c r="M9"/>
      <c r="N9"/>
    </row>
    <row r="10" spans="1:14">
      <c r="A10" s="237">
        <v>9</v>
      </c>
      <c r="B10" s="238">
        <v>1688</v>
      </c>
      <c r="C10" s="287">
        <v>52.3</v>
      </c>
      <c r="D10" s="292"/>
      <c r="E10" s="293"/>
      <c r="F10" s="294"/>
      <c r="G10"/>
      <c r="H10"/>
      <c r="I10"/>
      <c r="J10"/>
      <c r="K10"/>
      <c r="L10"/>
      <c r="M10"/>
      <c r="N10"/>
    </row>
    <row r="11" spans="1:14">
      <c r="A11" s="237">
        <v>10</v>
      </c>
      <c r="B11" s="238">
        <v>1503</v>
      </c>
      <c r="C11" s="287">
        <v>72</v>
      </c>
      <c r="D11" s="292"/>
      <c r="E11" s="293"/>
      <c r="F11" s="294"/>
      <c r="G11"/>
      <c r="H11"/>
      <c r="I11"/>
      <c r="J11"/>
      <c r="K11"/>
      <c r="L11"/>
      <c r="M11"/>
      <c r="N11"/>
    </row>
    <row r="12" spans="1:14">
      <c r="A12" s="237">
        <v>11</v>
      </c>
      <c r="B12" s="238">
        <v>2184</v>
      </c>
      <c r="C12" s="287">
        <v>70.099999999999994</v>
      </c>
      <c r="D12" s="292"/>
      <c r="E12" s="293"/>
      <c r="F12" s="294"/>
      <c r="G12"/>
      <c r="H12"/>
      <c r="I12"/>
      <c r="J12"/>
      <c r="K12"/>
      <c r="L12"/>
      <c r="M12"/>
      <c r="N12"/>
    </row>
    <row r="13" spans="1:14">
      <c r="A13" s="237">
        <v>12</v>
      </c>
      <c r="B13" s="238">
        <v>1870</v>
      </c>
      <c r="C13" s="287">
        <v>65.900000000000006</v>
      </c>
      <c r="D13" s="292"/>
      <c r="E13" s="293"/>
      <c r="F13" s="294"/>
      <c r="G13"/>
      <c r="H13"/>
      <c r="I13"/>
      <c r="J13"/>
      <c r="K13"/>
      <c r="L13"/>
      <c r="M13"/>
      <c r="N13"/>
    </row>
    <row r="14" spans="1:14">
      <c r="A14" s="237">
        <v>13</v>
      </c>
      <c r="B14" s="238">
        <v>1507</v>
      </c>
      <c r="C14" s="287">
        <v>54.6</v>
      </c>
      <c r="D14" s="292"/>
      <c r="E14" s="293"/>
      <c r="F14" s="294"/>
      <c r="G14"/>
      <c r="H14"/>
      <c r="I14"/>
      <c r="J14"/>
      <c r="K14"/>
      <c r="L14"/>
      <c r="M14"/>
      <c r="N14"/>
    </row>
    <row r="15" spans="1:14">
      <c r="A15" s="237">
        <v>14</v>
      </c>
      <c r="B15" s="238">
        <v>1787</v>
      </c>
      <c r="C15" s="287">
        <v>63.6</v>
      </c>
      <c r="D15" s="292"/>
      <c r="E15" s="293"/>
      <c r="F15" s="294"/>
      <c r="G15"/>
      <c r="H15"/>
      <c r="I15"/>
      <c r="J15"/>
      <c r="K15"/>
      <c r="L15"/>
      <c r="M15"/>
      <c r="N15"/>
    </row>
    <row r="16" spans="1:14">
      <c r="A16" s="237">
        <v>15</v>
      </c>
      <c r="B16" s="238">
        <v>1474</v>
      </c>
      <c r="C16" s="287">
        <v>49.6</v>
      </c>
      <c r="D16" s="292"/>
      <c r="E16" s="293"/>
      <c r="F16" s="294"/>
      <c r="G16"/>
      <c r="H16"/>
      <c r="I16"/>
      <c r="J16"/>
      <c r="K16"/>
      <c r="L16"/>
      <c r="M16"/>
      <c r="N16"/>
    </row>
    <row r="17" spans="1:14">
      <c r="A17" s="237">
        <v>16</v>
      </c>
      <c r="B17" s="238">
        <v>1332</v>
      </c>
      <c r="C17" s="287">
        <v>51.2</v>
      </c>
      <c r="D17" s="292"/>
      <c r="E17" s="293"/>
      <c r="F17" s="294"/>
      <c r="G17"/>
      <c r="H17"/>
      <c r="I17"/>
      <c r="J17"/>
      <c r="K17"/>
      <c r="L17"/>
      <c r="M17"/>
      <c r="N17"/>
    </row>
    <row r="18" spans="1:14">
      <c r="A18" s="237">
        <v>17</v>
      </c>
      <c r="B18" s="238">
        <v>1540</v>
      </c>
      <c r="C18" s="287">
        <v>60.3</v>
      </c>
      <c r="D18" s="292"/>
      <c r="E18" s="293"/>
      <c r="F18" s="294"/>
      <c r="G18"/>
      <c r="H18"/>
      <c r="I18"/>
      <c r="J18"/>
      <c r="K18"/>
      <c r="L18"/>
      <c r="M18"/>
      <c r="N18"/>
    </row>
    <row r="19" spans="1:14">
      <c r="A19" s="237">
        <v>18</v>
      </c>
      <c r="B19" s="238">
        <v>1970</v>
      </c>
      <c r="C19" s="287">
        <v>73</v>
      </c>
      <c r="D19" s="292"/>
      <c r="E19" s="293"/>
      <c r="F19" s="294"/>
      <c r="G19"/>
      <c r="H19"/>
      <c r="I19"/>
      <c r="J19"/>
      <c r="K19"/>
      <c r="L19"/>
      <c r="M19"/>
      <c r="N19"/>
    </row>
    <row r="20" spans="1:14">
      <c r="A20" s="237">
        <v>19</v>
      </c>
      <c r="B20" s="238">
        <v>1230</v>
      </c>
      <c r="C20" s="287">
        <v>44.5</v>
      </c>
      <c r="D20" s="292"/>
      <c r="E20" s="293"/>
      <c r="F20" s="294"/>
      <c r="G20"/>
      <c r="H20"/>
      <c r="I20"/>
      <c r="J20"/>
      <c r="K20"/>
      <c r="L20"/>
      <c r="M20"/>
      <c r="N20"/>
    </row>
    <row r="21" spans="1:14">
      <c r="A21" s="237">
        <v>20</v>
      </c>
      <c r="B21" s="238">
        <v>1907</v>
      </c>
      <c r="C21" s="287">
        <v>60.8</v>
      </c>
      <c r="D21" s="292"/>
      <c r="E21" s="293"/>
      <c r="F21" s="294"/>
      <c r="G21"/>
      <c r="H21"/>
      <c r="I21"/>
      <c r="J21"/>
      <c r="K21"/>
      <c r="L21"/>
      <c r="M21"/>
      <c r="N21"/>
    </row>
    <row r="22" spans="1:14">
      <c r="A22" s="237">
        <v>21</v>
      </c>
      <c r="B22" s="238">
        <v>1667</v>
      </c>
      <c r="C22" s="287">
        <v>61.5</v>
      </c>
      <c r="D22" s="292"/>
      <c r="E22" s="293"/>
      <c r="F22" s="294"/>
      <c r="G22"/>
      <c r="H22"/>
      <c r="I22"/>
      <c r="J22"/>
      <c r="K22"/>
      <c r="L22"/>
      <c r="M22"/>
      <c r="N22"/>
    </row>
    <row r="23" spans="1:14">
      <c r="A23" s="237">
        <v>22</v>
      </c>
      <c r="B23" s="238">
        <v>1527</v>
      </c>
      <c r="C23" s="287">
        <v>55.9</v>
      </c>
      <c r="D23" s="292"/>
      <c r="E23" s="293"/>
      <c r="F23" s="294"/>
      <c r="G23"/>
      <c r="H23"/>
      <c r="I23"/>
      <c r="J23"/>
      <c r="K23"/>
      <c r="L23"/>
      <c r="M23"/>
      <c r="N23"/>
    </row>
    <row r="24" spans="1:14" ht="14.25" thickBot="1">
      <c r="A24" s="271">
        <v>23</v>
      </c>
      <c r="B24" s="272">
        <v>1746</v>
      </c>
      <c r="C24" s="288">
        <v>54.8</v>
      </c>
      <c r="D24" s="292"/>
      <c r="E24" s="293"/>
      <c r="F24" s="294"/>
      <c r="G24"/>
      <c r="H24"/>
      <c r="I24"/>
      <c r="J24"/>
      <c r="K24"/>
      <c r="L24"/>
      <c r="M24"/>
      <c r="N24"/>
    </row>
    <row r="25" spans="1:14" ht="14.25" thickBot="1">
      <c r="A25" s="274" t="s">
        <v>367</v>
      </c>
      <c r="B25" s="275"/>
      <c r="C25" s="276"/>
      <c r="D25"/>
      <c r="E25"/>
      <c r="F25"/>
      <c r="G25"/>
      <c r="H25"/>
      <c r="I25"/>
      <c r="J25"/>
      <c r="K25"/>
      <c r="L25"/>
      <c r="M25"/>
      <c r="N25"/>
    </row>
    <row r="26" spans="1:14" ht="14.25" thickBot="1">
      <c r="A26" s="289" t="s">
        <v>371</v>
      </c>
      <c r="B26" s="290"/>
      <c r="C26" s="290"/>
      <c r="D26"/>
      <c r="E26"/>
      <c r="F26"/>
      <c r="G26"/>
      <c r="H26"/>
      <c r="I26"/>
      <c r="J26"/>
      <c r="K26"/>
      <c r="L26"/>
      <c r="M26"/>
      <c r="N26"/>
    </row>
    <row r="27" spans="1:14" ht="17.25" thickBot="1">
      <c r="A27" s="274" t="s">
        <v>372</v>
      </c>
      <c r="B27" s="290"/>
      <c r="C27" s="291"/>
      <c r="D27"/>
      <c r="E27"/>
      <c r="F27"/>
      <c r="G27"/>
      <c r="H27"/>
      <c r="I27"/>
      <c r="J27"/>
      <c r="K27"/>
      <c r="L27"/>
      <c r="M27"/>
      <c r="N27"/>
    </row>
    <row r="28" spans="1:1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380"/>
      <c r="B30" s="380"/>
      <c r="C30" s="380"/>
      <c r="D30" s="380"/>
      <c r="E30" s="380"/>
      <c r="F30" s="380"/>
      <c r="G30" s="380"/>
      <c r="H30" s="380"/>
      <c r="I30" s="380"/>
      <c r="J30"/>
      <c r="K30"/>
      <c r="L30"/>
      <c r="M30"/>
      <c r="N30"/>
    </row>
    <row r="31" spans="1:14">
      <c r="A31" s="380"/>
      <c r="B31" s="380"/>
      <c r="C31" s="380"/>
      <c r="D31" s="380"/>
      <c r="E31" s="380"/>
      <c r="F31" s="380"/>
      <c r="G31" s="380"/>
      <c r="H31" s="380"/>
      <c r="I31" s="380"/>
      <c r="J31"/>
      <c r="K31"/>
      <c r="L31"/>
      <c r="M31"/>
      <c r="N31"/>
    </row>
    <row r="32" spans="1:14">
      <c r="A32" s="607"/>
      <c r="B32" s="607"/>
      <c r="C32" s="380"/>
      <c r="D32" s="380"/>
      <c r="E32" s="380"/>
      <c r="F32" s="380"/>
      <c r="G32" s="380"/>
      <c r="H32" s="380"/>
      <c r="I32" s="380"/>
      <c r="J32"/>
      <c r="K32"/>
      <c r="L32"/>
      <c r="M32"/>
      <c r="N32"/>
    </row>
    <row r="33" spans="1:14">
      <c r="A33" s="74"/>
      <c r="B33" s="74"/>
      <c r="C33" s="380"/>
      <c r="D33" s="380"/>
      <c r="E33" s="380"/>
      <c r="F33" s="380"/>
      <c r="G33" s="380"/>
      <c r="H33" s="380"/>
      <c r="I33" s="380"/>
      <c r="J33"/>
      <c r="K33"/>
      <c r="L33"/>
      <c r="M33"/>
      <c r="N33"/>
    </row>
    <row r="34" spans="1:14">
      <c r="A34" s="74"/>
      <c r="B34" s="74"/>
      <c r="C34" s="380"/>
      <c r="D34" s="380"/>
      <c r="E34" s="380"/>
      <c r="F34" s="380"/>
      <c r="G34" s="380"/>
      <c r="H34" s="380"/>
      <c r="I34" s="380"/>
      <c r="J34"/>
      <c r="K34"/>
      <c r="L34"/>
      <c r="M34"/>
      <c r="N34"/>
    </row>
    <row r="35" spans="1:14">
      <c r="A35" s="74"/>
      <c r="B35" s="74"/>
      <c r="C35" s="380"/>
      <c r="D35" s="380"/>
      <c r="E35" s="380"/>
      <c r="F35" s="380"/>
      <c r="G35" s="380"/>
      <c r="H35" s="380"/>
      <c r="I35" s="380"/>
      <c r="J35"/>
      <c r="K35"/>
      <c r="L35"/>
      <c r="M35"/>
      <c r="N35"/>
    </row>
    <row r="36" spans="1:14">
      <c r="A36" s="74"/>
      <c r="B36" s="74"/>
      <c r="C36" s="380"/>
      <c r="D36" s="380"/>
      <c r="E36" s="380"/>
      <c r="F36" s="380"/>
      <c r="G36" s="380"/>
      <c r="H36" s="380"/>
      <c r="I36" s="380"/>
      <c r="J36"/>
      <c r="K36"/>
      <c r="L36"/>
      <c r="M36"/>
      <c r="N36"/>
    </row>
    <row r="37" spans="1:14">
      <c r="A37" s="74"/>
      <c r="B37" s="74"/>
      <c r="C37" s="380"/>
      <c r="D37" s="380"/>
      <c r="E37" s="380"/>
      <c r="F37" s="380"/>
      <c r="G37" s="380"/>
      <c r="H37" s="380"/>
      <c r="I37" s="380"/>
      <c r="J37"/>
      <c r="K37"/>
      <c r="L37"/>
      <c r="M37"/>
      <c r="N37"/>
    </row>
    <row r="38" spans="1:14">
      <c r="A38" s="380"/>
      <c r="B38" s="380"/>
      <c r="C38" s="380"/>
      <c r="D38" s="380"/>
      <c r="E38" s="380"/>
      <c r="F38" s="380"/>
      <c r="G38" s="380"/>
      <c r="H38" s="380"/>
      <c r="I38" s="380"/>
      <c r="J38"/>
      <c r="K38"/>
      <c r="L38"/>
      <c r="M38"/>
      <c r="N38"/>
    </row>
    <row r="39" spans="1:14">
      <c r="A39" s="380"/>
      <c r="B39" s="380"/>
      <c r="C39" s="380"/>
      <c r="D39" s="380"/>
      <c r="E39" s="380"/>
      <c r="F39" s="380"/>
      <c r="G39" s="380"/>
      <c r="H39" s="380"/>
      <c r="I39" s="380"/>
      <c r="J39"/>
      <c r="K39"/>
      <c r="L39"/>
      <c r="M39"/>
      <c r="N39"/>
    </row>
    <row r="40" spans="1:14">
      <c r="A40" s="204"/>
      <c r="B40" s="204"/>
      <c r="C40" s="204"/>
      <c r="D40" s="204"/>
      <c r="E40" s="204"/>
      <c r="F40" s="204"/>
      <c r="G40" s="380"/>
      <c r="H40" s="380"/>
      <c r="I40" s="380"/>
      <c r="J40"/>
      <c r="K40"/>
      <c r="L40"/>
      <c r="M40"/>
      <c r="N40"/>
    </row>
    <row r="41" spans="1:14">
      <c r="A41" s="74"/>
      <c r="B41" s="74"/>
      <c r="C41" s="74"/>
      <c r="D41" s="74"/>
      <c r="E41" s="74"/>
      <c r="F41" s="74"/>
      <c r="G41" s="380"/>
      <c r="H41" s="380"/>
      <c r="I41" s="380"/>
      <c r="J41"/>
      <c r="K41"/>
      <c r="L41"/>
      <c r="M41"/>
      <c r="N41"/>
    </row>
    <row r="42" spans="1:14">
      <c r="A42" s="74"/>
      <c r="B42" s="74"/>
      <c r="C42" s="74"/>
      <c r="D42" s="74"/>
      <c r="E42" s="74"/>
      <c r="F42" s="74"/>
      <c r="G42" s="380"/>
      <c r="H42" s="380"/>
      <c r="I42" s="380"/>
      <c r="J42"/>
      <c r="K42"/>
      <c r="L42"/>
      <c r="M42"/>
      <c r="N42"/>
    </row>
    <row r="43" spans="1:14">
      <c r="A43" s="74"/>
      <c r="B43" s="74"/>
      <c r="C43" s="74"/>
      <c r="D43" s="74"/>
      <c r="E43" s="74"/>
      <c r="F43" s="74"/>
      <c r="G43" s="380"/>
      <c r="H43" s="380"/>
      <c r="I43" s="380"/>
      <c r="J43"/>
      <c r="K43"/>
      <c r="L43"/>
      <c r="M43"/>
      <c r="N43"/>
    </row>
    <row r="44" spans="1:14">
      <c r="A44" s="380"/>
      <c r="B44" s="380"/>
      <c r="C44" s="380"/>
      <c r="D44" s="380"/>
      <c r="E44" s="380"/>
      <c r="F44" s="380"/>
      <c r="G44" s="380"/>
      <c r="H44" s="380"/>
      <c r="I44" s="380"/>
      <c r="J44"/>
      <c r="K44"/>
      <c r="L44"/>
      <c r="M44"/>
      <c r="N44"/>
    </row>
    <row r="45" spans="1:14">
      <c r="A45" s="204"/>
      <c r="B45" s="204"/>
      <c r="C45" s="204"/>
      <c r="D45" s="204"/>
      <c r="E45" s="204"/>
      <c r="F45" s="204"/>
      <c r="G45" s="204"/>
      <c r="H45" s="204"/>
      <c r="I45" s="204"/>
      <c r="J45"/>
      <c r="K45"/>
      <c r="L45"/>
      <c r="M45"/>
      <c r="N45"/>
    </row>
    <row r="46" spans="1:14">
      <c r="A46" s="74"/>
      <c r="B46" s="74"/>
      <c r="C46" s="74"/>
      <c r="D46" s="74"/>
      <c r="E46" s="74"/>
      <c r="F46" s="74"/>
      <c r="G46" s="74"/>
      <c r="H46" s="74"/>
      <c r="I46" s="74"/>
      <c r="J46"/>
      <c r="K46"/>
      <c r="L46"/>
      <c r="M46"/>
      <c r="N46"/>
    </row>
    <row r="47" spans="1:14">
      <c r="A47" s="74"/>
      <c r="B47" s="74"/>
      <c r="C47" s="74"/>
      <c r="D47" s="74"/>
      <c r="E47" s="74"/>
      <c r="F47" s="74"/>
      <c r="G47" s="74"/>
      <c r="H47" s="74"/>
      <c r="I47" s="74"/>
      <c r="J47"/>
      <c r="K47"/>
      <c r="L47"/>
      <c r="M47"/>
      <c r="N47"/>
    </row>
    <row r="48" spans="1:14">
      <c r="A48" s="58"/>
      <c r="B48" s="58"/>
      <c r="C48" s="58"/>
      <c r="D48" s="58"/>
      <c r="E48" s="58"/>
      <c r="F48" s="58"/>
      <c r="G48" s="58"/>
      <c r="H48" s="58"/>
      <c r="I48" s="58"/>
    </row>
    <row r="49" spans="1:9">
      <c r="A49" s="58"/>
      <c r="B49" s="58"/>
      <c r="C49" s="58"/>
      <c r="D49" s="58"/>
      <c r="E49" s="58"/>
      <c r="F49" s="58"/>
      <c r="G49" s="58"/>
      <c r="H49" s="58"/>
      <c r="I49" s="58"/>
    </row>
    <row r="50" spans="1:9">
      <c r="A50" s="58"/>
      <c r="B50" s="58"/>
      <c r="C50" s="58"/>
      <c r="D50" s="58"/>
      <c r="E50" s="58"/>
      <c r="F50" s="58"/>
      <c r="G50" s="58"/>
      <c r="H50" s="58"/>
      <c r="I50" s="58"/>
    </row>
    <row r="51" spans="1:9">
      <c r="A51" s="58"/>
      <c r="B51" s="58"/>
      <c r="C51" s="58"/>
      <c r="D51" s="58"/>
      <c r="E51" s="58"/>
      <c r="F51" s="58"/>
      <c r="G51" s="58"/>
      <c r="H51" s="58"/>
      <c r="I51" s="5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/>
  </sheetViews>
  <sheetFormatPr defaultRowHeight="13.5"/>
  <cols>
    <col min="1" max="1" width="11.625" style="1" bestFit="1" customWidth="1"/>
    <col min="2" max="2" width="9" style="1" customWidth="1"/>
    <col min="3" max="16384" width="9" style="1"/>
  </cols>
  <sheetData>
    <row r="1" spans="1:13">
      <c r="A1" s="295" t="s">
        <v>130</v>
      </c>
      <c r="B1" s="296" t="s">
        <v>131</v>
      </c>
      <c r="C1" s="297" t="s">
        <v>134</v>
      </c>
      <c r="D1" s="298" t="s">
        <v>135</v>
      </c>
      <c r="E1" s="243"/>
      <c r="F1" s="295" t="s">
        <v>130</v>
      </c>
      <c r="G1" s="296" t="s">
        <v>131</v>
      </c>
      <c r="H1" s="297" t="s">
        <v>134</v>
      </c>
      <c r="I1" s="298" t="s">
        <v>135</v>
      </c>
      <c r="J1"/>
      <c r="K1"/>
      <c r="L1"/>
      <c r="M1"/>
    </row>
    <row r="2" spans="1:13" ht="16.5">
      <c r="A2" s="299">
        <v>1</v>
      </c>
      <c r="B2" s="237">
        <v>5</v>
      </c>
      <c r="C2" s="238">
        <v>2185</v>
      </c>
      <c r="D2" s="300">
        <v>84.1</v>
      </c>
      <c r="F2" s="301">
        <v>1</v>
      </c>
      <c r="G2" s="249">
        <v>7</v>
      </c>
      <c r="H2" s="250">
        <v>2422</v>
      </c>
      <c r="I2" s="302">
        <v>86.5</v>
      </c>
      <c r="J2"/>
      <c r="K2" s="261" t="s">
        <v>355</v>
      </c>
      <c r="L2" s="259"/>
      <c r="M2"/>
    </row>
    <row r="3" spans="1:13" ht="16.5">
      <c r="A3" s="299">
        <v>2</v>
      </c>
      <c r="B3" s="237">
        <v>5</v>
      </c>
      <c r="C3" s="238">
        <v>2215</v>
      </c>
      <c r="D3" s="300">
        <v>68.8</v>
      </c>
      <c r="F3" s="301">
        <v>2</v>
      </c>
      <c r="G3" s="249">
        <v>7</v>
      </c>
      <c r="H3" s="250">
        <v>1811</v>
      </c>
      <c r="I3" s="302">
        <v>61.1</v>
      </c>
      <c r="J3"/>
      <c r="K3" s="262" t="s">
        <v>356</v>
      </c>
      <c r="L3" s="260"/>
      <c r="M3"/>
    </row>
    <row r="4" spans="1:13" ht="16.5">
      <c r="A4" s="299">
        <v>3</v>
      </c>
      <c r="B4" s="237">
        <v>5</v>
      </c>
      <c r="C4" s="238">
        <v>1540</v>
      </c>
      <c r="D4" s="300">
        <v>59.2</v>
      </c>
      <c r="F4" s="301">
        <v>3</v>
      </c>
      <c r="G4" s="249">
        <v>7</v>
      </c>
      <c r="H4" s="250">
        <v>1827</v>
      </c>
      <c r="I4" s="302">
        <v>70.3</v>
      </c>
      <c r="J4"/>
      <c r="K4" s="263" t="s">
        <v>357</v>
      </c>
      <c r="L4" s="260"/>
      <c r="M4"/>
    </row>
    <row r="5" spans="1:13" ht="16.5">
      <c r="A5" s="299">
        <v>4</v>
      </c>
      <c r="B5" s="237">
        <v>5</v>
      </c>
      <c r="C5" s="238">
        <v>1012</v>
      </c>
      <c r="D5" s="300">
        <v>39.299999999999997</v>
      </c>
      <c r="F5" s="301">
        <v>4</v>
      </c>
      <c r="G5" s="249">
        <v>7</v>
      </c>
      <c r="H5" s="250">
        <v>1206</v>
      </c>
      <c r="I5" s="302">
        <v>41.2</v>
      </c>
      <c r="J5"/>
      <c r="K5" s="261" t="s">
        <v>358</v>
      </c>
      <c r="L5" s="259"/>
      <c r="M5"/>
    </row>
    <row r="6" spans="1:13" ht="16.5">
      <c r="A6" s="299">
        <v>5</v>
      </c>
      <c r="B6" s="237">
        <v>5</v>
      </c>
      <c r="C6" s="238">
        <v>1840</v>
      </c>
      <c r="D6" s="300">
        <v>60.1</v>
      </c>
      <c r="F6" s="301">
        <v>5</v>
      </c>
      <c r="G6" s="249">
        <v>7</v>
      </c>
      <c r="H6" s="250">
        <v>2032</v>
      </c>
      <c r="I6" s="302">
        <v>72.099999999999994</v>
      </c>
      <c r="J6"/>
      <c r="K6" s="262" t="s">
        <v>359</v>
      </c>
      <c r="L6" s="260"/>
      <c r="M6"/>
    </row>
    <row r="7" spans="1:13" ht="16.5">
      <c r="A7" s="299">
        <v>6</v>
      </c>
      <c r="B7" s="237">
        <v>5</v>
      </c>
      <c r="C7" s="238">
        <v>2240</v>
      </c>
      <c r="D7" s="300">
        <v>83.2</v>
      </c>
      <c r="F7" s="301">
        <v>6</v>
      </c>
      <c r="G7" s="249">
        <v>7</v>
      </c>
      <c r="H7" s="250">
        <v>2317</v>
      </c>
      <c r="I7" s="302">
        <v>67.7</v>
      </c>
      <c r="J7"/>
      <c r="K7" s="263" t="s">
        <v>360</v>
      </c>
      <c r="L7" s="260"/>
      <c r="M7"/>
    </row>
    <row r="8" spans="1:13">
      <c r="A8" s="299">
        <v>7</v>
      </c>
      <c r="B8" s="237">
        <v>5</v>
      </c>
      <c r="C8" s="238">
        <v>2019</v>
      </c>
      <c r="D8" s="300">
        <v>70</v>
      </c>
      <c r="F8" s="301">
        <v>7</v>
      </c>
      <c r="G8" s="249">
        <v>7</v>
      </c>
      <c r="H8" s="250">
        <v>1573</v>
      </c>
      <c r="I8" s="302">
        <v>65.5</v>
      </c>
      <c r="J8"/>
      <c r="K8" s="252"/>
      <c r="L8" s="252"/>
      <c r="M8"/>
    </row>
    <row r="9" spans="1:13">
      <c r="A9" s="299">
        <v>8</v>
      </c>
      <c r="B9" s="237">
        <v>5</v>
      </c>
      <c r="C9" s="238">
        <v>1187</v>
      </c>
      <c r="D9" s="300">
        <v>34.5</v>
      </c>
      <c r="F9" s="301">
        <v>8</v>
      </c>
      <c r="G9" s="249">
        <v>7</v>
      </c>
      <c r="H9" s="250">
        <v>1354</v>
      </c>
      <c r="I9" s="302">
        <v>55.6</v>
      </c>
      <c r="J9"/>
      <c r="K9" s="264" t="s">
        <v>373</v>
      </c>
      <c r="L9"/>
      <c r="M9"/>
    </row>
    <row r="10" spans="1:13">
      <c r="A10" s="299">
        <v>9</v>
      </c>
      <c r="B10" s="237">
        <v>5</v>
      </c>
      <c r="C10" s="238">
        <v>1688</v>
      </c>
      <c r="D10" s="300">
        <v>52.3</v>
      </c>
      <c r="F10" s="301">
        <v>9</v>
      </c>
      <c r="G10" s="249">
        <v>7</v>
      </c>
      <c r="H10" s="250">
        <v>1784</v>
      </c>
      <c r="I10" s="302">
        <v>76.099999999999994</v>
      </c>
      <c r="J10"/>
      <c r="K10" s="264" t="s">
        <v>374</v>
      </c>
      <c r="L10"/>
      <c r="M10"/>
    </row>
    <row r="11" spans="1:13">
      <c r="A11" s="299">
        <v>10</v>
      </c>
      <c r="B11" s="237">
        <v>5</v>
      </c>
      <c r="C11" s="238">
        <v>1503</v>
      </c>
      <c r="D11" s="300">
        <v>72</v>
      </c>
      <c r="F11" s="301">
        <v>10</v>
      </c>
      <c r="G11" s="249">
        <v>7</v>
      </c>
      <c r="H11" s="250">
        <v>1312</v>
      </c>
      <c r="I11" s="302">
        <v>51.6</v>
      </c>
      <c r="J11"/>
      <c r="K11" s="316" t="s">
        <v>375</v>
      </c>
      <c r="L11" s="291"/>
      <c r="M11"/>
    </row>
    <row r="12" spans="1:13">
      <c r="A12" s="299">
        <v>11</v>
      </c>
      <c r="B12" s="237">
        <v>5</v>
      </c>
      <c r="C12" s="238">
        <v>2184</v>
      </c>
      <c r="D12" s="300">
        <v>70.099999999999994</v>
      </c>
      <c r="F12" s="301">
        <v>11</v>
      </c>
      <c r="G12" s="249">
        <v>7</v>
      </c>
      <c r="H12" s="250">
        <v>1942</v>
      </c>
      <c r="I12" s="302">
        <v>71.599999999999994</v>
      </c>
      <c r="J12"/>
      <c r="K12" s="254"/>
      <c r="L12" s="252"/>
      <c r="M12"/>
    </row>
    <row r="13" spans="1:13">
      <c r="A13" s="299">
        <v>12</v>
      </c>
      <c r="B13" s="237">
        <v>5</v>
      </c>
      <c r="C13" s="238">
        <v>1870</v>
      </c>
      <c r="D13" s="300">
        <v>65.900000000000006</v>
      </c>
      <c r="F13" s="301">
        <v>12</v>
      </c>
      <c r="G13" s="249">
        <v>7</v>
      </c>
      <c r="H13" s="250">
        <v>1788</v>
      </c>
      <c r="I13" s="302">
        <v>54.4</v>
      </c>
      <c r="J13"/>
      <c r="K13"/>
      <c r="L13"/>
      <c r="M13"/>
    </row>
    <row r="14" spans="1:13">
      <c r="A14" s="299">
        <v>13</v>
      </c>
      <c r="B14" s="237">
        <v>5</v>
      </c>
      <c r="C14" s="238">
        <v>1507</v>
      </c>
      <c r="D14" s="300">
        <v>54.6</v>
      </c>
      <c r="F14" s="301">
        <v>13</v>
      </c>
      <c r="G14" s="249">
        <v>7</v>
      </c>
      <c r="H14" s="250">
        <v>984</v>
      </c>
      <c r="I14" s="302">
        <v>30.1</v>
      </c>
      <c r="J14"/>
      <c r="K14"/>
      <c r="L14"/>
      <c r="M14"/>
    </row>
    <row r="15" spans="1:13">
      <c r="A15" s="299">
        <v>14</v>
      </c>
      <c r="B15" s="237">
        <v>5</v>
      </c>
      <c r="C15" s="238">
        <v>1787</v>
      </c>
      <c r="D15" s="300">
        <v>63.6</v>
      </c>
      <c r="F15" s="301">
        <v>14</v>
      </c>
      <c r="G15" s="249">
        <v>7</v>
      </c>
      <c r="H15" s="250">
        <v>1618</v>
      </c>
      <c r="I15" s="302">
        <v>61.1</v>
      </c>
      <c r="J15"/>
      <c r="K15"/>
      <c r="L15"/>
      <c r="M15"/>
    </row>
    <row r="16" spans="1:13">
      <c r="A16" s="299">
        <v>15</v>
      </c>
      <c r="B16" s="237">
        <v>5</v>
      </c>
      <c r="C16" s="238">
        <v>1474</v>
      </c>
      <c r="D16" s="300">
        <v>49.6</v>
      </c>
      <c r="F16" s="301">
        <v>15</v>
      </c>
      <c r="G16" s="249">
        <v>7</v>
      </c>
      <c r="H16" s="250">
        <v>1321</v>
      </c>
      <c r="I16" s="302">
        <v>43.4</v>
      </c>
      <c r="J16"/>
      <c r="K16"/>
      <c r="L16"/>
      <c r="M16"/>
    </row>
    <row r="17" spans="1:13">
      <c r="A17" s="299">
        <v>16</v>
      </c>
      <c r="B17" s="237">
        <v>5</v>
      </c>
      <c r="C17" s="238">
        <v>1332</v>
      </c>
      <c r="D17" s="300">
        <v>51.2</v>
      </c>
      <c r="F17" s="301">
        <v>16</v>
      </c>
      <c r="G17" s="249">
        <v>7</v>
      </c>
      <c r="H17" s="250">
        <v>1420</v>
      </c>
      <c r="I17" s="302">
        <v>46</v>
      </c>
      <c r="J17"/>
      <c r="K17"/>
      <c r="L17"/>
      <c r="M17"/>
    </row>
    <row r="18" spans="1:13">
      <c r="A18" s="299">
        <v>17</v>
      </c>
      <c r="B18" s="237">
        <v>5</v>
      </c>
      <c r="C18" s="238">
        <v>1540</v>
      </c>
      <c r="D18" s="300">
        <v>60.3</v>
      </c>
      <c r="F18" s="301">
        <v>17</v>
      </c>
      <c r="G18" s="249">
        <v>7</v>
      </c>
      <c r="H18" s="250">
        <v>1449</v>
      </c>
      <c r="I18" s="302">
        <v>50.3</v>
      </c>
      <c r="J18"/>
      <c r="K18"/>
      <c r="L18"/>
      <c r="M18"/>
    </row>
    <row r="19" spans="1:13">
      <c r="A19" s="299">
        <v>18</v>
      </c>
      <c r="B19" s="237">
        <v>5</v>
      </c>
      <c r="C19" s="238">
        <v>1970</v>
      </c>
      <c r="D19" s="300">
        <v>73</v>
      </c>
      <c r="F19" s="301">
        <v>18</v>
      </c>
      <c r="G19" s="249">
        <v>7</v>
      </c>
      <c r="H19" s="250">
        <v>1445</v>
      </c>
      <c r="I19" s="302">
        <v>51</v>
      </c>
      <c r="J19"/>
      <c r="K19"/>
      <c r="L19"/>
      <c r="M19"/>
    </row>
    <row r="20" spans="1:13">
      <c r="A20" s="299">
        <v>19</v>
      </c>
      <c r="B20" s="237">
        <v>5</v>
      </c>
      <c r="C20" s="238">
        <v>1230</v>
      </c>
      <c r="D20" s="300">
        <v>44.5</v>
      </c>
      <c r="F20" s="301">
        <v>19</v>
      </c>
      <c r="G20" s="249">
        <v>7</v>
      </c>
      <c r="H20" s="250">
        <v>1512</v>
      </c>
      <c r="I20" s="302">
        <v>61.3</v>
      </c>
      <c r="J20"/>
      <c r="K20"/>
      <c r="L20"/>
      <c r="M20"/>
    </row>
    <row r="21" spans="1:13">
      <c r="A21" s="299">
        <v>20</v>
      </c>
      <c r="B21" s="237">
        <v>5</v>
      </c>
      <c r="C21" s="238">
        <v>1907</v>
      </c>
      <c r="D21" s="300">
        <v>60.8</v>
      </c>
      <c r="F21" s="301">
        <v>20</v>
      </c>
      <c r="G21" s="249">
        <v>7</v>
      </c>
      <c r="H21" s="250">
        <v>903</v>
      </c>
      <c r="I21" s="302">
        <v>23.3</v>
      </c>
      <c r="J21"/>
      <c r="K21"/>
      <c r="L21"/>
      <c r="M21"/>
    </row>
    <row r="22" spans="1:13">
      <c r="A22" s="299">
        <v>21</v>
      </c>
      <c r="B22" s="237">
        <v>5</v>
      </c>
      <c r="C22" s="238">
        <v>1667</v>
      </c>
      <c r="D22" s="300">
        <v>61.5</v>
      </c>
      <c r="F22" s="301">
        <v>21</v>
      </c>
      <c r="G22" s="249">
        <v>7</v>
      </c>
      <c r="H22" s="250">
        <v>1230</v>
      </c>
      <c r="I22" s="302">
        <v>41.4</v>
      </c>
      <c r="J22"/>
      <c r="K22"/>
      <c r="L22"/>
      <c r="M22"/>
    </row>
    <row r="23" spans="1:13">
      <c r="A23" s="299">
        <v>22</v>
      </c>
      <c r="B23" s="237">
        <v>5</v>
      </c>
      <c r="C23" s="238">
        <v>1527</v>
      </c>
      <c r="D23" s="300">
        <v>55.9</v>
      </c>
      <c r="F23" s="301">
        <v>22</v>
      </c>
      <c r="G23" s="249">
        <v>7</v>
      </c>
      <c r="H23" s="250">
        <v>884</v>
      </c>
      <c r="I23" s="302">
        <v>31.6</v>
      </c>
      <c r="J23"/>
      <c r="K23"/>
      <c r="L23"/>
      <c r="M23"/>
    </row>
    <row r="24" spans="1:13" ht="14.25" thickBot="1">
      <c r="A24" s="304">
        <v>23</v>
      </c>
      <c r="B24" s="240">
        <v>5</v>
      </c>
      <c r="C24" s="241">
        <v>1746</v>
      </c>
      <c r="D24" s="305">
        <v>54.8</v>
      </c>
      <c r="F24" s="306">
        <v>23</v>
      </c>
      <c r="G24" s="256">
        <v>7</v>
      </c>
      <c r="H24" s="257">
        <v>1197</v>
      </c>
      <c r="I24" s="307">
        <v>40.200000000000003</v>
      </c>
      <c r="J24"/>
      <c r="K24"/>
      <c r="L24"/>
      <c r="M24"/>
    </row>
    <row r="25" spans="1:13">
      <c r="A25" s="560" t="s">
        <v>367</v>
      </c>
      <c r="B25" s="561"/>
      <c r="C25" s="308"/>
      <c r="D25" s="309"/>
      <c r="E25"/>
      <c r="F25" s="560" t="s">
        <v>367</v>
      </c>
      <c r="G25" s="561"/>
      <c r="H25" s="308"/>
      <c r="I25" s="309"/>
      <c r="J25"/>
      <c r="K25"/>
      <c r="L25"/>
      <c r="M25"/>
    </row>
    <row r="26" spans="1:13">
      <c r="A26" s="562" t="s">
        <v>371</v>
      </c>
      <c r="B26" s="563"/>
      <c r="C26" s="310"/>
      <c r="D26" s="311"/>
      <c r="E26"/>
      <c r="F26" s="562" t="s">
        <v>371</v>
      </c>
      <c r="G26" s="563"/>
      <c r="H26" s="310"/>
      <c r="I26" s="311"/>
      <c r="J26"/>
      <c r="K26"/>
      <c r="L26"/>
      <c r="M26"/>
    </row>
    <row r="27" spans="1:13" ht="14.25" thickBot="1">
      <c r="A27" s="564" t="s">
        <v>376</v>
      </c>
      <c r="B27" s="565"/>
      <c r="C27" s="312"/>
      <c r="D27" s="313"/>
      <c r="E27"/>
      <c r="F27" s="564" t="s">
        <v>376</v>
      </c>
      <c r="G27" s="565"/>
      <c r="H27" s="312"/>
      <c r="I27" s="313"/>
      <c r="J27"/>
      <c r="K27"/>
      <c r="L27"/>
      <c r="M27"/>
    </row>
    <row r="28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/>
      <c r="M30"/>
    </row>
    <row r="31" spans="1:13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/>
      <c r="M31"/>
    </row>
    <row r="32" spans="1:13">
      <c r="A32" s="607"/>
      <c r="B32" s="607"/>
      <c r="C32" s="380"/>
      <c r="D32" s="380"/>
      <c r="E32" s="380"/>
      <c r="F32" s="380"/>
      <c r="G32" s="380"/>
      <c r="H32" s="380"/>
      <c r="I32" s="380"/>
      <c r="J32" s="380"/>
      <c r="K32" s="380"/>
      <c r="L32"/>
      <c r="M32"/>
    </row>
    <row r="33" spans="1:13">
      <c r="A33" s="74"/>
      <c r="B33" s="74"/>
      <c r="C33" s="380"/>
      <c r="D33" s="380"/>
      <c r="E33" s="380"/>
      <c r="F33" s="380"/>
      <c r="G33" s="380"/>
      <c r="H33" s="380"/>
      <c r="I33" s="380"/>
      <c r="J33" s="380"/>
      <c r="K33" s="380"/>
      <c r="L33"/>
      <c r="M33"/>
    </row>
    <row r="34" spans="1:13">
      <c r="A34" s="74"/>
      <c r="B34" s="74"/>
      <c r="C34" s="380"/>
      <c r="D34" s="380"/>
      <c r="E34" s="380"/>
      <c r="F34" s="380"/>
      <c r="G34" s="380"/>
      <c r="H34" s="380"/>
      <c r="I34" s="380"/>
      <c r="J34" s="380"/>
      <c r="K34" s="380"/>
      <c r="L34"/>
      <c r="M34"/>
    </row>
    <row r="35" spans="1:13">
      <c r="A35" s="74"/>
      <c r="B35" s="74"/>
      <c r="C35" s="380"/>
      <c r="D35" s="380"/>
      <c r="E35" s="380"/>
      <c r="F35" s="380"/>
      <c r="G35" s="380"/>
      <c r="H35" s="380"/>
      <c r="I35" s="380"/>
      <c r="J35" s="380"/>
      <c r="K35" s="380"/>
      <c r="L35"/>
      <c r="M35"/>
    </row>
    <row r="36" spans="1:13">
      <c r="A36" s="74"/>
      <c r="B36" s="74"/>
      <c r="C36" s="380"/>
      <c r="D36" s="380"/>
      <c r="E36" s="380"/>
      <c r="F36" s="380"/>
      <c r="G36" s="380"/>
      <c r="H36" s="380"/>
      <c r="I36" s="380"/>
      <c r="J36" s="380"/>
      <c r="K36" s="380"/>
      <c r="L36"/>
      <c r="M36"/>
    </row>
    <row r="37" spans="1:13">
      <c r="A37" s="74"/>
      <c r="B37" s="74"/>
      <c r="C37" s="380"/>
      <c r="D37" s="380"/>
      <c r="E37" s="380"/>
      <c r="F37" s="380"/>
      <c r="G37" s="380"/>
      <c r="H37" s="380"/>
      <c r="I37" s="380"/>
      <c r="J37" s="380"/>
      <c r="K37" s="380"/>
      <c r="L37"/>
      <c r="M37"/>
    </row>
    <row r="38" spans="1:13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/>
      <c r="M38"/>
    </row>
    <row r="39" spans="1:13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/>
      <c r="M39"/>
    </row>
    <row r="40" spans="1:13">
      <c r="A40" s="204"/>
      <c r="B40" s="204"/>
      <c r="C40" s="204"/>
      <c r="D40" s="204"/>
      <c r="E40" s="598"/>
      <c r="F40" s="204"/>
      <c r="G40" s="380"/>
      <c r="H40" s="380"/>
      <c r="I40" s="380"/>
      <c r="J40" s="380"/>
      <c r="K40" s="380"/>
      <c r="L40"/>
      <c r="M40"/>
    </row>
    <row r="41" spans="1:13">
      <c r="A41" s="74"/>
      <c r="B41" s="74"/>
      <c r="C41" s="74"/>
      <c r="D41" s="74"/>
      <c r="E41" s="74"/>
      <c r="F41" s="74"/>
      <c r="G41" s="380"/>
      <c r="H41" s="380"/>
      <c r="I41" s="380"/>
      <c r="J41" s="380"/>
      <c r="K41" s="380"/>
      <c r="L41"/>
      <c r="M41"/>
    </row>
    <row r="42" spans="1:13">
      <c r="A42" s="74"/>
      <c r="B42" s="74"/>
      <c r="C42" s="74"/>
      <c r="D42" s="74"/>
      <c r="E42" s="74"/>
      <c r="F42" s="74"/>
      <c r="G42" s="380"/>
      <c r="H42" s="380"/>
      <c r="I42" s="380"/>
      <c r="J42" s="380"/>
      <c r="K42" s="380"/>
      <c r="L42"/>
      <c r="M42"/>
    </row>
    <row r="43" spans="1:13">
      <c r="A43" s="74"/>
      <c r="B43" s="74"/>
      <c r="C43" s="74"/>
      <c r="D43" s="74"/>
      <c r="E43" s="74"/>
      <c r="F43" s="74"/>
      <c r="G43" s="380"/>
      <c r="H43" s="380"/>
      <c r="I43" s="380"/>
      <c r="J43" s="380"/>
      <c r="K43" s="380"/>
      <c r="L43"/>
      <c r="M43"/>
    </row>
    <row r="44" spans="1:13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/>
      <c r="M44"/>
    </row>
    <row r="45" spans="1:13">
      <c r="A45" s="204"/>
      <c r="B45" s="204"/>
      <c r="C45" s="204"/>
      <c r="D45" s="204"/>
      <c r="E45" s="204"/>
      <c r="F45" s="204"/>
      <c r="G45" s="204"/>
      <c r="H45" s="204"/>
      <c r="I45" s="204"/>
      <c r="J45" s="380"/>
      <c r="K45" s="380"/>
      <c r="L45"/>
      <c r="M45"/>
    </row>
    <row r="46" spans="1:13">
      <c r="A46" s="74"/>
      <c r="B46" s="74"/>
      <c r="C46" s="74"/>
      <c r="D46" s="74"/>
      <c r="E46" s="74"/>
      <c r="F46" s="74"/>
      <c r="G46" s="74"/>
      <c r="H46" s="74"/>
      <c r="I46" s="74"/>
      <c r="J46" s="380"/>
      <c r="K46" s="380"/>
      <c r="L46"/>
      <c r="M46"/>
    </row>
    <row r="47" spans="1:13">
      <c r="A47" s="74"/>
      <c r="B47" s="74"/>
      <c r="C47" s="74"/>
      <c r="D47" s="74"/>
      <c r="E47" s="74"/>
      <c r="F47" s="74"/>
      <c r="G47" s="74"/>
      <c r="H47" s="74"/>
      <c r="I47" s="74"/>
      <c r="J47" s="380"/>
      <c r="K47" s="380"/>
      <c r="L47"/>
      <c r="M47"/>
    </row>
    <row r="48" spans="1:13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/>
      <c r="M48"/>
    </row>
    <row r="49" spans="1:13">
      <c r="A49" s="380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/>
      <c r="M49"/>
    </row>
    <row r="50" spans="1:13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/>
      <c r="M50"/>
    </row>
    <row r="51" spans="1:13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/>
      <c r="M51"/>
    </row>
    <row r="52" spans="1:13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/>
      <c r="M52"/>
    </row>
    <row r="53" spans="1:13">
      <c r="A53" s="607"/>
      <c r="B53" s="607"/>
      <c r="C53" s="380"/>
      <c r="D53" s="380"/>
      <c r="E53" s="380"/>
      <c r="F53" s="380"/>
      <c r="G53" s="380"/>
      <c r="H53" s="380"/>
      <c r="I53" s="380"/>
      <c r="J53" s="380"/>
      <c r="K53" s="380"/>
      <c r="L53"/>
      <c r="M53"/>
    </row>
    <row r="54" spans="1:13">
      <c r="A54" s="74"/>
      <c r="B54" s="74"/>
      <c r="C54" s="380"/>
      <c r="D54" s="380"/>
      <c r="E54" s="380"/>
      <c r="F54" s="380"/>
      <c r="G54" s="380"/>
      <c r="H54" s="380"/>
      <c r="I54" s="380"/>
      <c r="J54" s="380"/>
      <c r="K54" s="380"/>
      <c r="L54"/>
      <c r="M54"/>
    </row>
    <row r="55" spans="1:13">
      <c r="A55" s="74"/>
      <c r="B55" s="74"/>
      <c r="C55" s="380"/>
      <c r="D55" s="380"/>
      <c r="E55" s="380"/>
      <c r="F55" s="380"/>
      <c r="G55" s="380"/>
      <c r="H55" s="380"/>
      <c r="I55" s="380"/>
      <c r="J55" s="380"/>
      <c r="K55" s="380"/>
      <c r="L55"/>
      <c r="M55"/>
    </row>
    <row r="56" spans="1:13">
      <c r="A56" s="74"/>
      <c r="B56" s="74"/>
      <c r="C56" s="380"/>
      <c r="D56" s="380"/>
      <c r="E56" s="380"/>
      <c r="F56" s="380"/>
      <c r="G56" s="380"/>
      <c r="H56" s="380"/>
      <c r="I56" s="380"/>
      <c r="J56" s="380"/>
      <c r="K56" s="380"/>
      <c r="L56"/>
      <c r="M56"/>
    </row>
    <row r="57" spans="1:13">
      <c r="A57" s="74"/>
      <c r="B57" s="74"/>
      <c r="C57" s="380"/>
      <c r="D57" s="380"/>
      <c r="E57" s="380"/>
      <c r="F57" s="380"/>
      <c r="G57" s="380"/>
      <c r="H57" s="380"/>
      <c r="I57" s="380"/>
      <c r="J57" s="380"/>
      <c r="K57" s="380"/>
      <c r="L57"/>
      <c r="M57"/>
    </row>
    <row r="58" spans="1:13">
      <c r="A58" s="74"/>
      <c r="B58" s="74"/>
      <c r="C58" s="380"/>
      <c r="D58" s="380"/>
      <c r="E58" s="380"/>
      <c r="F58" s="380"/>
      <c r="G58" s="380"/>
      <c r="H58" s="380"/>
      <c r="I58" s="380"/>
      <c r="J58" s="380"/>
      <c r="K58" s="380"/>
      <c r="L58"/>
      <c r="M58"/>
    </row>
    <row r="59" spans="1:13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/>
      <c r="M59"/>
    </row>
    <row r="60" spans="1:13">
      <c r="A60" s="380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/>
      <c r="M60"/>
    </row>
    <row r="61" spans="1:13">
      <c r="A61" s="204"/>
      <c r="B61" s="204"/>
      <c r="C61" s="204"/>
      <c r="D61" s="204"/>
      <c r="E61" s="598"/>
      <c r="F61" s="204"/>
      <c r="G61" s="380"/>
      <c r="H61" s="380"/>
      <c r="I61" s="380"/>
      <c r="J61" s="380"/>
      <c r="K61" s="380"/>
      <c r="L61"/>
      <c r="M61"/>
    </row>
    <row r="62" spans="1:13">
      <c r="A62" s="74"/>
      <c r="B62" s="74"/>
      <c r="C62" s="74"/>
      <c r="D62" s="74"/>
      <c r="E62" s="74"/>
      <c r="F62" s="74"/>
      <c r="G62" s="380"/>
      <c r="H62" s="380"/>
      <c r="I62" s="380"/>
      <c r="J62" s="380"/>
      <c r="K62" s="380"/>
      <c r="L62"/>
      <c r="M62"/>
    </row>
    <row r="63" spans="1:13">
      <c r="A63" s="74"/>
      <c r="B63" s="74"/>
      <c r="C63" s="74"/>
      <c r="D63" s="74"/>
      <c r="E63" s="74"/>
      <c r="F63" s="74"/>
      <c r="G63" s="380"/>
      <c r="H63" s="380"/>
      <c r="I63" s="380"/>
      <c r="J63" s="380"/>
      <c r="K63" s="380"/>
      <c r="L63"/>
      <c r="M63"/>
    </row>
    <row r="64" spans="1:13">
      <c r="A64" s="74"/>
      <c r="B64" s="74"/>
      <c r="C64" s="74"/>
      <c r="D64" s="74"/>
      <c r="E64" s="74"/>
      <c r="F64" s="74"/>
      <c r="G64" s="380"/>
      <c r="H64" s="380"/>
      <c r="I64" s="380"/>
      <c r="J64" s="380"/>
      <c r="K64" s="380"/>
      <c r="L64"/>
      <c r="M64"/>
    </row>
    <row r="65" spans="1:13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/>
      <c r="M65"/>
    </row>
    <row r="66" spans="1:13">
      <c r="A66" s="204"/>
      <c r="B66" s="204"/>
      <c r="C66" s="204"/>
      <c r="D66" s="204"/>
      <c r="E66" s="204"/>
      <c r="F66" s="204"/>
      <c r="G66" s="204"/>
      <c r="H66" s="204"/>
      <c r="I66" s="204"/>
      <c r="J66" s="380"/>
      <c r="K66" s="380"/>
      <c r="L66"/>
      <c r="M66"/>
    </row>
    <row r="67" spans="1:13">
      <c r="A67" s="74"/>
      <c r="B67" s="74"/>
      <c r="C67" s="74"/>
      <c r="D67" s="74"/>
      <c r="E67" s="74"/>
      <c r="F67" s="74"/>
      <c r="G67" s="74"/>
      <c r="H67" s="74"/>
      <c r="I67" s="74"/>
      <c r="J67" s="380"/>
      <c r="K67" s="380"/>
      <c r="L67"/>
      <c r="M67"/>
    </row>
    <row r="68" spans="1:13">
      <c r="A68" s="74"/>
      <c r="B68" s="74"/>
      <c r="C68" s="74"/>
      <c r="D68" s="74"/>
      <c r="E68" s="74"/>
      <c r="F68" s="74"/>
      <c r="G68" s="74"/>
      <c r="H68" s="74"/>
      <c r="I68" s="74"/>
      <c r="J68" s="380"/>
      <c r="K68" s="380"/>
      <c r="L68"/>
      <c r="M68"/>
    </row>
    <row r="69" spans="1:13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/>
      <c r="M69"/>
    </row>
    <row r="70" spans="1:13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3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3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</sheetData>
  <mergeCells count="6">
    <mergeCell ref="A25:B25"/>
    <mergeCell ref="F25:G25"/>
    <mergeCell ref="A26:B26"/>
    <mergeCell ref="F26:G26"/>
    <mergeCell ref="A27:B27"/>
    <mergeCell ref="F27:G2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5"/>
  <cols>
    <col min="1" max="4" width="9" style="1"/>
    <col min="5" max="5" width="10.875" style="157" bestFit="1" customWidth="1"/>
    <col min="6" max="16384" width="9" style="1"/>
  </cols>
  <sheetData>
    <row r="1" spans="1:12" ht="14.25" thickBot="1">
      <c r="A1" s="455" t="s">
        <v>130</v>
      </c>
      <c r="B1" s="455" t="s">
        <v>131</v>
      </c>
      <c r="C1" s="455" t="s">
        <v>133</v>
      </c>
      <c r="D1" s="455" t="s">
        <v>132</v>
      </c>
      <c r="E1" s="456" t="s">
        <v>134</v>
      </c>
      <c r="F1" s="457" t="s">
        <v>135</v>
      </c>
      <c r="G1" s="457" t="s">
        <v>136</v>
      </c>
      <c r="H1" s="457" t="s">
        <v>137</v>
      </c>
    </row>
    <row r="2" spans="1:12">
      <c r="A2" s="449">
        <v>1</v>
      </c>
      <c r="B2" s="449">
        <v>5</v>
      </c>
      <c r="C2" s="458">
        <v>54.9</v>
      </c>
      <c r="D2" s="459">
        <v>155</v>
      </c>
      <c r="E2" s="460">
        <v>2185</v>
      </c>
      <c r="F2" s="450">
        <v>84.1</v>
      </c>
      <c r="G2" s="450">
        <v>93.5</v>
      </c>
      <c r="H2" s="450">
        <v>241.7</v>
      </c>
      <c r="I2" s="61"/>
      <c r="J2" s="61"/>
      <c r="K2" s="61"/>
      <c r="L2" s="62"/>
    </row>
    <row r="3" spans="1:12">
      <c r="A3" s="451">
        <v>2</v>
      </c>
      <c r="B3" s="451">
        <v>5</v>
      </c>
      <c r="C3" s="461">
        <v>41.1</v>
      </c>
      <c r="D3" s="462">
        <v>158</v>
      </c>
      <c r="E3" s="463">
        <v>2215</v>
      </c>
      <c r="F3" s="452">
        <v>68.8</v>
      </c>
      <c r="G3" s="452">
        <v>87.1</v>
      </c>
      <c r="H3" s="452">
        <v>279.89999999999998</v>
      </c>
      <c r="I3" s="61"/>
      <c r="J3" s="61"/>
      <c r="K3" s="61"/>
      <c r="L3" s="62"/>
    </row>
    <row r="4" spans="1:12">
      <c r="A4" s="451">
        <v>3</v>
      </c>
      <c r="B4" s="451">
        <v>5</v>
      </c>
      <c r="C4" s="461">
        <v>50.3</v>
      </c>
      <c r="D4" s="462">
        <v>167</v>
      </c>
      <c r="E4" s="463">
        <v>1540</v>
      </c>
      <c r="F4" s="452">
        <v>59.2</v>
      </c>
      <c r="G4" s="452">
        <v>57.9</v>
      </c>
      <c r="H4" s="452">
        <v>188.6</v>
      </c>
      <c r="I4" s="61"/>
      <c r="J4" s="61"/>
      <c r="K4" s="61"/>
      <c r="L4" s="62"/>
    </row>
    <row r="5" spans="1:12">
      <c r="A5" s="451">
        <v>4</v>
      </c>
      <c r="B5" s="451">
        <v>5</v>
      </c>
      <c r="C5" s="461">
        <v>51</v>
      </c>
      <c r="D5" s="462">
        <v>158</v>
      </c>
      <c r="E5" s="463">
        <v>1012</v>
      </c>
      <c r="F5" s="452">
        <v>39.299999999999997</v>
      </c>
      <c r="G5" s="452">
        <v>45</v>
      </c>
      <c r="H5" s="452">
        <v>108.2</v>
      </c>
      <c r="I5" s="61"/>
      <c r="J5" s="61"/>
      <c r="K5" s="61"/>
      <c r="L5" s="62"/>
    </row>
    <row r="6" spans="1:12">
      <c r="A6" s="451">
        <v>5</v>
      </c>
      <c r="B6" s="451">
        <v>5</v>
      </c>
      <c r="C6" s="461">
        <v>51</v>
      </c>
      <c r="D6" s="462">
        <v>157</v>
      </c>
      <c r="E6" s="463">
        <v>1840</v>
      </c>
      <c r="F6" s="452">
        <v>60.1</v>
      </c>
      <c r="G6" s="452">
        <v>70.5</v>
      </c>
      <c r="H6" s="452">
        <v>231.4</v>
      </c>
      <c r="I6" s="61"/>
      <c r="J6" s="61"/>
      <c r="K6" s="61"/>
      <c r="L6" s="62"/>
    </row>
    <row r="7" spans="1:12">
      <c r="A7" s="451">
        <v>6</v>
      </c>
      <c r="B7" s="451">
        <v>5</v>
      </c>
      <c r="C7" s="461">
        <v>60.1</v>
      </c>
      <c r="D7" s="462">
        <v>159</v>
      </c>
      <c r="E7" s="463">
        <v>2240</v>
      </c>
      <c r="F7" s="452">
        <v>83.2</v>
      </c>
      <c r="G7" s="452">
        <v>95.6</v>
      </c>
      <c r="H7" s="452">
        <v>249</v>
      </c>
      <c r="I7" s="61"/>
      <c r="J7" s="61"/>
      <c r="K7" s="61"/>
      <c r="L7" s="62"/>
    </row>
    <row r="8" spans="1:12">
      <c r="A8" s="451">
        <v>7</v>
      </c>
      <c r="B8" s="451">
        <v>5</v>
      </c>
      <c r="C8" s="461">
        <v>57.6</v>
      </c>
      <c r="D8" s="462">
        <v>159</v>
      </c>
      <c r="E8" s="463">
        <v>2019</v>
      </c>
      <c r="F8" s="452">
        <v>70</v>
      </c>
      <c r="G8" s="452">
        <v>96.3</v>
      </c>
      <c r="H8" s="452">
        <v>214.1</v>
      </c>
      <c r="I8" s="61"/>
      <c r="J8" s="61"/>
      <c r="K8" s="61"/>
      <c r="L8" s="62"/>
    </row>
    <row r="9" spans="1:12">
      <c r="A9" s="451">
        <v>8</v>
      </c>
      <c r="B9" s="451">
        <v>5</v>
      </c>
      <c r="C9" s="461">
        <v>43.4</v>
      </c>
      <c r="D9" s="462">
        <v>153</v>
      </c>
      <c r="E9" s="463">
        <v>1187</v>
      </c>
      <c r="F9" s="452">
        <v>34.5</v>
      </c>
      <c r="G9" s="452">
        <v>34.299999999999997</v>
      </c>
      <c r="H9" s="452">
        <v>183.2</v>
      </c>
      <c r="I9" s="61"/>
      <c r="J9" s="61"/>
      <c r="K9" s="61"/>
      <c r="L9" s="62"/>
    </row>
    <row r="10" spans="1:12">
      <c r="A10" s="451">
        <v>9</v>
      </c>
      <c r="B10" s="451">
        <v>5</v>
      </c>
      <c r="C10" s="461">
        <v>41.7</v>
      </c>
      <c r="D10" s="462">
        <v>146</v>
      </c>
      <c r="E10" s="463">
        <v>1688</v>
      </c>
      <c r="F10" s="452">
        <v>52.3</v>
      </c>
      <c r="G10" s="452">
        <v>59.1</v>
      </c>
      <c r="H10" s="452">
        <v>228.6</v>
      </c>
      <c r="I10" s="61"/>
      <c r="J10" s="61"/>
      <c r="K10" s="61"/>
      <c r="L10" s="62"/>
    </row>
    <row r="11" spans="1:12">
      <c r="A11" s="451">
        <v>10</v>
      </c>
      <c r="B11" s="451">
        <v>5</v>
      </c>
      <c r="C11" s="461">
        <v>39.9</v>
      </c>
      <c r="D11" s="462">
        <v>146</v>
      </c>
      <c r="E11" s="463">
        <v>1503</v>
      </c>
      <c r="F11" s="452">
        <v>72</v>
      </c>
      <c r="G11" s="452">
        <v>51.2</v>
      </c>
      <c r="H11" s="452">
        <v>191.5</v>
      </c>
      <c r="I11" s="61"/>
      <c r="J11" s="61"/>
      <c r="K11" s="61"/>
      <c r="L11" s="62"/>
    </row>
    <row r="12" spans="1:12">
      <c r="A12" s="451">
        <v>11</v>
      </c>
      <c r="B12" s="451">
        <v>5</v>
      </c>
      <c r="C12" s="461">
        <v>50.7</v>
      </c>
      <c r="D12" s="462">
        <v>155</v>
      </c>
      <c r="E12" s="463">
        <v>2184</v>
      </c>
      <c r="F12" s="452">
        <v>70.099999999999994</v>
      </c>
      <c r="G12" s="452">
        <v>107.1</v>
      </c>
      <c r="H12" s="452">
        <v>219.5</v>
      </c>
      <c r="I12" s="61"/>
      <c r="J12" s="61"/>
      <c r="K12" s="61"/>
      <c r="L12" s="62"/>
    </row>
    <row r="13" spans="1:12">
      <c r="A13" s="451">
        <v>12</v>
      </c>
      <c r="B13" s="451">
        <v>5</v>
      </c>
      <c r="C13" s="461">
        <v>47.1</v>
      </c>
      <c r="D13" s="462">
        <v>165</v>
      </c>
      <c r="E13" s="463">
        <v>1870</v>
      </c>
      <c r="F13" s="452">
        <v>65.900000000000006</v>
      </c>
      <c r="G13" s="452">
        <v>87.2</v>
      </c>
      <c r="H13" s="452">
        <v>205.6</v>
      </c>
      <c r="I13" s="61"/>
      <c r="J13" s="61"/>
      <c r="K13" s="61"/>
      <c r="L13" s="62"/>
    </row>
    <row r="14" spans="1:12">
      <c r="A14" s="451">
        <v>13</v>
      </c>
      <c r="B14" s="451">
        <v>5</v>
      </c>
      <c r="C14" s="461">
        <v>51.1</v>
      </c>
      <c r="D14" s="462">
        <v>161</v>
      </c>
      <c r="E14" s="463">
        <v>1507</v>
      </c>
      <c r="F14" s="452">
        <v>54.6</v>
      </c>
      <c r="G14" s="452">
        <v>51.9</v>
      </c>
      <c r="H14" s="452">
        <v>198.8</v>
      </c>
      <c r="I14" s="61"/>
      <c r="J14" s="61"/>
      <c r="K14" s="61"/>
      <c r="L14" s="62"/>
    </row>
    <row r="15" spans="1:12">
      <c r="A15" s="451">
        <v>14</v>
      </c>
      <c r="B15" s="451">
        <v>5</v>
      </c>
      <c r="C15" s="461">
        <v>42.4</v>
      </c>
      <c r="D15" s="462">
        <v>156</v>
      </c>
      <c r="E15" s="463">
        <v>1787</v>
      </c>
      <c r="F15" s="452">
        <v>63.6</v>
      </c>
      <c r="G15" s="452">
        <v>63.3</v>
      </c>
      <c r="H15" s="452">
        <v>235.9</v>
      </c>
      <c r="I15" s="61"/>
      <c r="J15" s="61"/>
      <c r="K15" s="61"/>
      <c r="L15" s="62"/>
    </row>
    <row r="16" spans="1:12">
      <c r="A16" s="451">
        <v>15</v>
      </c>
      <c r="B16" s="451">
        <v>5</v>
      </c>
      <c r="C16" s="461">
        <v>63</v>
      </c>
      <c r="D16" s="462">
        <v>163</v>
      </c>
      <c r="E16" s="463">
        <v>1474</v>
      </c>
      <c r="F16" s="452">
        <v>49.6</v>
      </c>
      <c r="G16" s="452">
        <v>39.9</v>
      </c>
      <c r="H16" s="452">
        <v>224.3</v>
      </c>
      <c r="I16" s="61"/>
      <c r="J16" s="61"/>
      <c r="K16" s="61"/>
      <c r="L16" s="62"/>
    </row>
    <row r="17" spans="1:12">
      <c r="A17" s="451">
        <v>16</v>
      </c>
      <c r="B17" s="451">
        <v>5</v>
      </c>
      <c r="C17" s="461">
        <v>57.1</v>
      </c>
      <c r="D17" s="462">
        <v>163</v>
      </c>
      <c r="E17" s="463">
        <v>1332</v>
      </c>
      <c r="F17" s="452">
        <v>51.2</v>
      </c>
      <c r="G17" s="452">
        <v>48.2</v>
      </c>
      <c r="H17" s="452">
        <v>166.5</v>
      </c>
      <c r="I17" s="61"/>
      <c r="J17" s="61"/>
      <c r="K17" s="61"/>
      <c r="L17" s="62"/>
    </row>
    <row r="18" spans="1:12">
      <c r="A18" s="451">
        <v>17</v>
      </c>
      <c r="B18" s="451">
        <v>5</v>
      </c>
      <c r="C18" s="461">
        <v>45.1</v>
      </c>
      <c r="D18" s="462">
        <v>153</v>
      </c>
      <c r="E18" s="463">
        <v>1540</v>
      </c>
      <c r="F18" s="452">
        <v>60.3</v>
      </c>
      <c r="G18" s="452">
        <v>45.8</v>
      </c>
      <c r="H18" s="452">
        <v>217.4</v>
      </c>
      <c r="I18" s="61"/>
      <c r="J18" s="61"/>
      <c r="K18" s="61"/>
      <c r="L18" s="62"/>
    </row>
    <row r="19" spans="1:12">
      <c r="A19" s="451">
        <v>18</v>
      </c>
      <c r="B19" s="451">
        <v>5</v>
      </c>
      <c r="C19" s="461">
        <v>60.7</v>
      </c>
      <c r="D19" s="462">
        <v>155</v>
      </c>
      <c r="E19" s="463">
        <v>1970</v>
      </c>
      <c r="F19" s="452">
        <v>73</v>
      </c>
      <c r="G19" s="452">
        <v>90.8</v>
      </c>
      <c r="H19" s="452">
        <v>205.1</v>
      </c>
      <c r="I19" s="61"/>
      <c r="J19" s="61"/>
      <c r="K19" s="61"/>
      <c r="L19" s="62"/>
    </row>
    <row r="20" spans="1:12">
      <c r="A20" s="451">
        <v>19</v>
      </c>
      <c r="B20" s="451">
        <v>5</v>
      </c>
      <c r="C20" s="461">
        <v>48.8</v>
      </c>
      <c r="D20" s="462">
        <v>148</v>
      </c>
      <c r="E20" s="463">
        <v>1230</v>
      </c>
      <c r="F20" s="452">
        <v>44.5</v>
      </c>
      <c r="G20" s="452">
        <v>27.1</v>
      </c>
      <c r="H20" s="452">
        <v>198.5</v>
      </c>
      <c r="I20" s="61"/>
      <c r="J20" s="61"/>
      <c r="K20" s="61"/>
      <c r="L20" s="62"/>
    </row>
    <row r="21" spans="1:12">
      <c r="A21" s="451">
        <v>20</v>
      </c>
      <c r="B21" s="451">
        <v>5</v>
      </c>
      <c r="C21" s="461">
        <v>46.3</v>
      </c>
      <c r="D21" s="462">
        <v>148</v>
      </c>
      <c r="E21" s="463">
        <v>1907</v>
      </c>
      <c r="F21" s="452">
        <v>60.8</v>
      </c>
      <c r="G21" s="452">
        <v>81.599999999999994</v>
      </c>
      <c r="H21" s="452">
        <v>228.1</v>
      </c>
      <c r="I21" s="61"/>
      <c r="J21" s="61"/>
      <c r="K21" s="61"/>
      <c r="L21" s="62"/>
    </row>
    <row r="22" spans="1:12">
      <c r="A22" s="451">
        <v>21</v>
      </c>
      <c r="B22" s="451">
        <v>5</v>
      </c>
      <c r="C22" s="461">
        <v>43.5</v>
      </c>
      <c r="D22" s="462">
        <v>151</v>
      </c>
      <c r="E22" s="463">
        <v>1667</v>
      </c>
      <c r="F22" s="452">
        <v>61.5</v>
      </c>
      <c r="G22" s="452">
        <v>54.4</v>
      </c>
      <c r="H22" s="452">
        <v>224.3</v>
      </c>
      <c r="I22" s="61"/>
      <c r="J22" s="61"/>
      <c r="K22" s="61"/>
      <c r="L22" s="62"/>
    </row>
    <row r="23" spans="1:12">
      <c r="A23" s="451">
        <v>22</v>
      </c>
      <c r="B23" s="451">
        <v>5</v>
      </c>
      <c r="C23" s="461">
        <v>56.1</v>
      </c>
      <c r="D23" s="462">
        <v>165</v>
      </c>
      <c r="E23" s="463">
        <v>1527</v>
      </c>
      <c r="F23" s="452">
        <v>55.9</v>
      </c>
      <c r="G23" s="452">
        <v>61.9</v>
      </c>
      <c r="H23" s="452">
        <v>180.5</v>
      </c>
      <c r="I23" s="61"/>
      <c r="J23" s="61"/>
      <c r="K23" s="61"/>
      <c r="L23" s="62"/>
    </row>
    <row r="24" spans="1:12" ht="14.25" thickBot="1">
      <c r="A24" s="453">
        <v>23</v>
      </c>
      <c r="B24" s="453">
        <v>5</v>
      </c>
      <c r="C24" s="464">
        <v>52.9</v>
      </c>
      <c r="D24" s="465">
        <v>162</v>
      </c>
      <c r="E24" s="466">
        <v>1746</v>
      </c>
      <c r="F24" s="454">
        <v>54.8</v>
      </c>
      <c r="G24" s="454">
        <v>64.2</v>
      </c>
      <c r="H24" s="454">
        <v>234.3</v>
      </c>
      <c r="I24" s="61"/>
      <c r="J24" s="61"/>
      <c r="K24" s="61"/>
      <c r="L24" s="62"/>
    </row>
    <row r="26" spans="1:12">
      <c r="A26" s="380"/>
      <c r="B26" s="380"/>
      <c r="C26" s="380"/>
      <c r="D26" s="380"/>
      <c r="E26" s="380"/>
      <c r="F26" s="380"/>
      <c r="G26" s="380"/>
      <c r="H26" s="380"/>
      <c r="I26" s="380"/>
    </row>
    <row r="27" spans="1:12">
      <c r="A27" s="380"/>
      <c r="B27" s="380"/>
      <c r="C27" s="380"/>
      <c r="D27" s="380"/>
      <c r="E27" s="380"/>
      <c r="F27" s="380"/>
      <c r="G27" s="380"/>
      <c r="H27" s="380"/>
      <c r="I27" s="380"/>
    </row>
    <row r="28" spans="1:12">
      <c r="A28" s="607"/>
      <c r="B28" s="607"/>
      <c r="C28" s="380"/>
      <c r="D28" s="380"/>
      <c r="E28" s="380"/>
      <c r="F28" s="380"/>
      <c r="G28" s="380"/>
      <c r="H28" s="380"/>
      <c r="I28" s="380"/>
    </row>
    <row r="29" spans="1:12">
      <c r="A29" s="74"/>
      <c r="B29" s="74"/>
      <c r="C29" s="380"/>
      <c r="D29" s="380"/>
      <c r="E29" s="380"/>
      <c r="F29" s="380"/>
      <c r="G29" s="380"/>
      <c r="H29" s="380"/>
      <c r="I29" s="380"/>
    </row>
    <row r="30" spans="1:12">
      <c r="A30" s="74"/>
      <c r="B30" s="74"/>
      <c r="C30" s="380"/>
      <c r="D30" s="380"/>
      <c r="E30" s="380"/>
      <c r="F30" s="380"/>
      <c r="G30" s="380"/>
      <c r="H30" s="380"/>
      <c r="I30" s="380"/>
    </row>
    <row r="31" spans="1:12">
      <c r="A31" s="74"/>
      <c r="B31" s="74"/>
      <c r="C31" s="380"/>
      <c r="D31" s="380"/>
      <c r="E31" s="380"/>
      <c r="F31" s="380"/>
      <c r="G31" s="380"/>
      <c r="H31" s="380"/>
      <c r="I31" s="380"/>
    </row>
    <row r="32" spans="1:12">
      <c r="A32" s="74"/>
      <c r="B32" s="74"/>
      <c r="C32" s="380"/>
      <c r="D32" s="380"/>
      <c r="E32" s="380"/>
      <c r="F32" s="380"/>
      <c r="G32" s="380"/>
      <c r="H32" s="380"/>
      <c r="I32" s="380"/>
    </row>
    <row r="33" spans="1:9">
      <c r="A33" s="74"/>
      <c r="B33" s="74"/>
      <c r="C33" s="380"/>
      <c r="D33" s="380"/>
      <c r="E33" s="380"/>
      <c r="F33" s="380"/>
      <c r="G33" s="380"/>
      <c r="H33" s="380"/>
      <c r="I33" s="380"/>
    </row>
    <row r="34" spans="1:9">
      <c r="A34" s="380"/>
      <c r="B34" s="380"/>
      <c r="C34" s="380"/>
      <c r="D34" s="380"/>
      <c r="E34" s="380"/>
      <c r="F34" s="380"/>
      <c r="G34" s="380"/>
      <c r="H34" s="380"/>
      <c r="I34" s="380"/>
    </row>
    <row r="35" spans="1:9">
      <c r="A35" s="380"/>
      <c r="B35" s="380"/>
      <c r="C35" s="380"/>
      <c r="D35" s="380"/>
      <c r="E35" s="380"/>
      <c r="F35" s="380"/>
      <c r="G35" s="380"/>
      <c r="H35" s="380"/>
      <c r="I35" s="380"/>
    </row>
    <row r="36" spans="1:9">
      <c r="A36" s="204"/>
      <c r="B36" s="204"/>
      <c r="C36" s="204"/>
      <c r="D36" s="204"/>
      <c r="E36" s="204"/>
      <c r="F36" s="204"/>
      <c r="G36" s="380"/>
      <c r="H36" s="380"/>
      <c r="I36" s="380"/>
    </row>
    <row r="37" spans="1:9">
      <c r="A37" s="74"/>
      <c r="B37" s="74"/>
      <c r="C37" s="74"/>
      <c r="D37" s="74"/>
      <c r="E37" s="74"/>
      <c r="F37" s="74"/>
      <c r="G37" s="380"/>
      <c r="H37" s="380"/>
      <c r="I37" s="380"/>
    </row>
    <row r="38" spans="1:9">
      <c r="A38" s="74"/>
      <c r="B38" s="74"/>
      <c r="C38" s="74"/>
      <c r="D38" s="74"/>
      <c r="E38" s="74"/>
      <c r="F38" s="74"/>
      <c r="G38" s="380"/>
      <c r="H38" s="380"/>
      <c r="I38" s="380"/>
    </row>
    <row r="39" spans="1:9">
      <c r="A39" s="74"/>
      <c r="B39" s="74"/>
      <c r="C39" s="74"/>
      <c r="D39" s="74"/>
      <c r="E39" s="74"/>
      <c r="F39" s="74"/>
      <c r="G39" s="380"/>
      <c r="H39" s="380"/>
      <c r="I39" s="380"/>
    </row>
    <row r="40" spans="1:9">
      <c r="A40" s="380"/>
      <c r="B40" s="380"/>
      <c r="C40" s="380"/>
      <c r="D40" s="380"/>
      <c r="E40" s="380"/>
      <c r="F40" s="380"/>
      <c r="G40" s="380"/>
      <c r="H40" s="380"/>
      <c r="I40" s="380"/>
    </row>
    <row r="41" spans="1:9">
      <c r="A41" s="204"/>
      <c r="B41" s="204"/>
      <c r="C41" s="204"/>
      <c r="D41" s="204"/>
      <c r="E41" s="204"/>
      <c r="F41" s="204"/>
      <c r="G41" s="204"/>
      <c r="H41" s="204"/>
      <c r="I41" s="204"/>
    </row>
    <row r="42" spans="1:9">
      <c r="A42" s="74"/>
      <c r="B42" s="74"/>
      <c r="C42" s="74"/>
      <c r="D42" s="74"/>
      <c r="E42" s="74"/>
      <c r="F42" s="74"/>
      <c r="G42" s="74"/>
      <c r="H42" s="74"/>
      <c r="I42" s="74"/>
    </row>
    <row r="43" spans="1:9">
      <c r="A43" s="74"/>
      <c r="B43" s="74"/>
      <c r="C43" s="74"/>
      <c r="D43" s="74"/>
      <c r="E43" s="74"/>
      <c r="F43" s="74"/>
      <c r="G43" s="74"/>
      <c r="H43" s="74"/>
      <c r="I43" s="74"/>
    </row>
    <row r="44" spans="1:9">
      <c r="A44" s="74"/>
      <c r="B44" s="74"/>
      <c r="C44" s="74"/>
      <c r="D44" s="74"/>
      <c r="E44" s="74"/>
      <c r="F44" s="74"/>
      <c r="G44" s="74"/>
      <c r="H44" s="74"/>
      <c r="I44" s="74"/>
    </row>
    <row r="45" spans="1:9">
      <c r="A45" s="380"/>
      <c r="B45" s="380"/>
      <c r="C45" s="380"/>
      <c r="D45" s="380"/>
      <c r="E45" s="380"/>
      <c r="F45" s="380"/>
      <c r="G45" s="380"/>
      <c r="H45" s="380"/>
      <c r="I45" s="380"/>
    </row>
    <row r="46" spans="1:9">
      <c r="A46" s="380"/>
      <c r="B46" s="380"/>
      <c r="C46" s="380"/>
      <c r="D46" s="380"/>
      <c r="E46" s="380"/>
      <c r="F46" s="380"/>
      <c r="G46" s="380"/>
      <c r="H46" s="380"/>
      <c r="I46" s="380"/>
    </row>
    <row r="47" spans="1:9">
      <c r="A47" s="58"/>
      <c r="B47" s="58"/>
      <c r="C47" s="58"/>
      <c r="D47" s="58"/>
      <c r="E47" s="163"/>
      <c r="F47" s="58"/>
      <c r="G47" s="58"/>
      <c r="H47" s="58"/>
      <c r="I47" s="58"/>
    </row>
  </sheetData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ColWidth="5.5" defaultRowHeight="13.5"/>
  <cols>
    <col min="1" max="1" width="5.5" style="1"/>
    <col min="2" max="2" width="16.25" style="1" bestFit="1" customWidth="1"/>
    <col min="3" max="7" width="10.75" style="1" customWidth="1"/>
    <col min="8" max="16384" width="5.5" style="1"/>
  </cols>
  <sheetData>
    <row r="1" spans="1:3" s="60" customFormat="1">
      <c r="A1" s="60" t="s">
        <v>377</v>
      </c>
    </row>
    <row r="2" spans="1:3" ht="16.5">
      <c r="B2" s="534" t="s">
        <v>378</v>
      </c>
      <c r="C2" s="78">
        <v>0.5</v>
      </c>
    </row>
    <row r="3" spans="1:3">
      <c r="B3" s="534" t="s">
        <v>379</v>
      </c>
      <c r="C3" s="78">
        <v>0.6</v>
      </c>
    </row>
    <row r="4" spans="1:3">
      <c r="B4" s="534" t="s">
        <v>380</v>
      </c>
      <c r="C4" s="78">
        <v>100</v>
      </c>
    </row>
    <row r="5" spans="1:3">
      <c r="B5" s="264"/>
      <c r="C5"/>
    </row>
    <row r="6" spans="1:3">
      <c r="B6" s="534" t="s">
        <v>381</v>
      </c>
      <c r="C6" s="78"/>
    </row>
    <row r="7" spans="1:3">
      <c r="B7" s="534" t="s">
        <v>382</v>
      </c>
      <c r="C7" s="78"/>
    </row>
    <row r="8" spans="1:3">
      <c r="B8" s="1" t="s">
        <v>383</v>
      </c>
    </row>
  </sheetData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ColWidth="5.5" defaultRowHeight="13.5"/>
  <cols>
    <col min="1" max="1" width="5.5" style="1"/>
    <col min="2" max="2" width="16.25" style="1" bestFit="1" customWidth="1"/>
    <col min="3" max="7" width="10.75" style="1" customWidth="1"/>
    <col min="8" max="16384" width="5.5" style="1"/>
  </cols>
  <sheetData>
    <row r="1" spans="1:8" s="60" customFormat="1">
      <c r="A1" s="60" t="s">
        <v>108</v>
      </c>
    </row>
    <row r="2" spans="1:8">
      <c r="B2" s="15"/>
      <c r="C2" s="13"/>
      <c r="D2" s="13" t="s">
        <v>70</v>
      </c>
      <c r="E2" s="13" t="s">
        <v>109</v>
      </c>
      <c r="F2" s="13" t="s">
        <v>72</v>
      </c>
      <c r="G2" s="13" t="s">
        <v>41</v>
      </c>
    </row>
    <row r="3" spans="1:8">
      <c r="B3" s="566" t="s">
        <v>112</v>
      </c>
      <c r="C3" s="16" t="s">
        <v>110</v>
      </c>
      <c r="D3" s="16">
        <v>30</v>
      </c>
      <c r="E3" s="16">
        <v>135</v>
      </c>
      <c r="F3" s="16">
        <v>35</v>
      </c>
      <c r="G3" s="16">
        <v>200</v>
      </c>
    </row>
    <row r="4" spans="1:8">
      <c r="B4" s="566"/>
      <c r="C4" s="16" t="s">
        <v>111</v>
      </c>
      <c r="D4" s="16">
        <f>D3/$G3*100</f>
        <v>15</v>
      </c>
      <c r="E4" s="16">
        <f t="shared" ref="E4:F4" si="0">E3/$G3*100</f>
        <v>67.5</v>
      </c>
      <c r="F4" s="16">
        <f t="shared" si="0"/>
        <v>17.5</v>
      </c>
      <c r="G4" s="16">
        <f>SUM(D4:F4)</f>
        <v>100</v>
      </c>
    </row>
    <row r="5" spans="1:8">
      <c r="B5" s="566" t="s">
        <v>113</v>
      </c>
      <c r="C5" s="16" t="s">
        <v>110</v>
      </c>
      <c r="D5" s="16">
        <v>415</v>
      </c>
      <c r="E5" s="17">
        <v>1880</v>
      </c>
      <c r="F5" s="16">
        <v>705</v>
      </c>
      <c r="G5" s="17">
        <v>3000</v>
      </c>
    </row>
    <row r="6" spans="1:8">
      <c r="B6" s="566"/>
      <c r="C6" s="16" t="s">
        <v>111</v>
      </c>
      <c r="D6" s="532">
        <f>D5/$G5*100</f>
        <v>13.833333333333334</v>
      </c>
      <c r="E6" s="532">
        <f t="shared" ref="E6:F6" si="1">E5/$G5*100</f>
        <v>62.666666666666671</v>
      </c>
      <c r="F6" s="532">
        <f t="shared" si="1"/>
        <v>23.5</v>
      </c>
      <c r="G6" s="533">
        <f>SUM(D6:F6)</f>
        <v>100</v>
      </c>
    </row>
    <row r="9" spans="1:8" ht="15.75">
      <c r="B9" t="s">
        <v>384</v>
      </c>
      <c r="C9"/>
      <c r="D9"/>
      <c r="E9"/>
      <c r="F9"/>
      <c r="G9"/>
      <c r="H9"/>
    </row>
    <row r="10" spans="1:8">
      <c r="B10" s="317"/>
      <c r="C10" s="317"/>
      <c r="D10" s="318" t="s">
        <v>391</v>
      </c>
      <c r="E10" s="318" t="s">
        <v>385</v>
      </c>
      <c r="F10" s="318" t="s">
        <v>386</v>
      </c>
      <c r="G10" s="318" t="s">
        <v>387</v>
      </c>
      <c r="H10"/>
    </row>
    <row r="11" spans="1:8">
      <c r="B11" s="317" t="s">
        <v>700</v>
      </c>
      <c r="C11" s="317"/>
      <c r="D11" s="317"/>
      <c r="E11" s="317"/>
      <c r="F11" s="317"/>
      <c r="G11" s="317"/>
      <c r="H11"/>
    </row>
    <row r="12" spans="1:8">
      <c r="B12" s="317" t="s">
        <v>701</v>
      </c>
      <c r="C12" s="317"/>
      <c r="D12" s="322"/>
      <c r="E12" s="322"/>
      <c r="F12" s="322"/>
      <c r="G12" s="321"/>
      <c r="H12"/>
    </row>
    <row r="13" spans="1:8" ht="15.75">
      <c r="B13" s="317" t="s">
        <v>392</v>
      </c>
      <c r="C13" s="317"/>
      <c r="D13" s="319"/>
      <c r="E13" s="319"/>
      <c r="F13" s="319"/>
      <c r="G13" s="322"/>
      <c r="H13"/>
    </row>
    <row r="14" spans="1:8">
      <c r="B14"/>
      <c r="C14"/>
      <c r="D14"/>
      <c r="E14"/>
      <c r="F14"/>
      <c r="G14"/>
      <c r="H14"/>
    </row>
    <row r="15" spans="1:8">
      <c r="B15"/>
      <c r="C15"/>
      <c r="D15"/>
      <c r="E15"/>
      <c r="F15"/>
      <c r="G15"/>
      <c r="H15"/>
    </row>
    <row r="16" spans="1:8">
      <c r="B16" s="538" t="s">
        <v>388</v>
      </c>
      <c r="C16" s="563"/>
      <c r="D16" s="563"/>
      <c r="E16"/>
      <c r="F16"/>
      <c r="G16"/>
      <c r="H16"/>
    </row>
    <row r="17" spans="2:8">
      <c r="B17" s="538" t="s">
        <v>389</v>
      </c>
      <c r="C17" s="563"/>
      <c r="D17" s="563"/>
      <c r="E17"/>
      <c r="F17"/>
      <c r="G17"/>
      <c r="H17"/>
    </row>
    <row r="18" spans="2:8">
      <c r="B18" s="538" t="s">
        <v>390</v>
      </c>
      <c r="C18" s="563"/>
      <c r="D18" s="563"/>
      <c r="F18"/>
      <c r="G18"/>
      <c r="H18"/>
    </row>
    <row r="19" spans="2:8">
      <c r="B19" s="323" t="s">
        <v>393</v>
      </c>
      <c r="D19"/>
    </row>
  </sheetData>
  <mergeCells count="5">
    <mergeCell ref="B3:B4"/>
    <mergeCell ref="B5:B6"/>
    <mergeCell ref="C16:D16"/>
    <mergeCell ref="C17:D17"/>
    <mergeCell ref="C18:D18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3.5"/>
  <cols>
    <col min="1" max="1" width="3.5" style="1" customWidth="1"/>
    <col min="2" max="2" width="24.375" style="1" bestFit="1" customWidth="1"/>
    <col min="3" max="4" width="10.625" style="1" bestFit="1" customWidth="1"/>
    <col min="5" max="5" width="15.875" style="1" bestFit="1" customWidth="1"/>
    <col min="6" max="6" width="8.5" style="1" customWidth="1"/>
    <col min="7" max="12" width="9" style="1"/>
    <col min="13" max="13" width="11.75" style="1" customWidth="1"/>
    <col min="14" max="16384" width="9" style="1"/>
  </cols>
  <sheetData>
    <row r="1" spans="1:6" s="60" customFormat="1">
      <c r="A1" s="60" t="s">
        <v>114</v>
      </c>
    </row>
    <row r="2" spans="1:6">
      <c r="B2" s="13"/>
      <c r="C2" s="13" t="s">
        <v>115</v>
      </c>
      <c r="D2" s="13" t="s">
        <v>116</v>
      </c>
      <c r="E2" s="13" t="s">
        <v>117</v>
      </c>
      <c r="F2" s="13" t="s">
        <v>41</v>
      </c>
    </row>
    <row r="3" spans="1:6">
      <c r="B3" s="13" t="s">
        <v>118</v>
      </c>
      <c r="C3" s="16">
        <v>70</v>
      </c>
      <c r="D3" s="16">
        <v>50</v>
      </c>
      <c r="E3" s="16">
        <v>25</v>
      </c>
      <c r="F3" s="16">
        <v>145</v>
      </c>
    </row>
    <row r="4" spans="1:6">
      <c r="B4" s="13" t="s">
        <v>109</v>
      </c>
      <c r="C4" s="16">
        <v>45</v>
      </c>
      <c r="D4" s="16">
        <v>35</v>
      </c>
      <c r="E4" s="16">
        <v>50</v>
      </c>
      <c r="F4" s="16">
        <v>130</v>
      </c>
    </row>
    <row r="5" spans="1:6">
      <c r="B5" s="13" t="s">
        <v>119</v>
      </c>
      <c r="C5" s="16">
        <v>25</v>
      </c>
      <c r="D5" s="16">
        <v>15</v>
      </c>
      <c r="E5" s="16">
        <v>35</v>
      </c>
      <c r="F5" s="16">
        <v>75</v>
      </c>
    </row>
    <row r="6" spans="1:6">
      <c r="B6" s="13" t="s">
        <v>41</v>
      </c>
      <c r="C6" s="16">
        <v>140</v>
      </c>
      <c r="D6" s="16">
        <v>100</v>
      </c>
      <c r="E6" s="16">
        <v>110</v>
      </c>
      <c r="F6" s="16">
        <v>350</v>
      </c>
    </row>
    <row r="10" spans="1:6">
      <c r="B10" s="324" t="s">
        <v>394</v>
      </c>
      <c r="C10"/>
      <c r="D10"/>
      <c r="E10"/>
      <c r="F10"/>
    </row>
    <row r="11" spans="1:6">
      <c r="B11" s="315"/>
      <c r="C11" s="315" t="s">
        <v>395</v>
      </c>
      <c r="D11" s="315" t="s">
        <v>396</v>
      </c>
      <c r="E11" s="315" t="s">
        <v>397</v>
      </c>
      <c r="F11" s="315" t="s">
        <v>387</v>
      </c>
    </row>
    <row r="12" spans="1:6">
      <c r="B12" s="315" t="s">
        <v>398</v>
      </c>
      <c r="C12" s="78"/>
      <c r="D12" s="78"/>
      <c r="E12" s="78"/>
      <c r="F12" s="78"/>
    </row>
    <row r="13" spans="1:6">
      <c r="B13" s="315" t="s">
        <v>385</v>
      </c>
      <c r="C13" s="78"/>
      <c r="D13" s="78"/>
      <c r="E13" s="78"/>
      <c r="F13" s="78"/>
    </row>
    <row r="14" spans="1:6">
      <c r="B14" s="315" t="s">
        <v>399</v>
      </c>
      <c r="C14" s="78"/>
      <c r="D14" s="78"/>
      <c r="E14" s="78"/>
      <c r="F14" s="78"/>
    </row>
    <row r="15" spans="1:6">
      <c r="B15" s="315" t="s">
        <v>387</v>
      </c>
      <c r="C15" s="78"/>
      <c r="D15" s="78"/>
      <c r="E15" s="78"/>
      <c r="F15" s="78"/>
    </row>
    <row r="16" spans="1:6">
      <c r="B16" s="480"/>
      <c r="C16" s="291"/>
      <c r="D16" s="291"/>
      <c r="E16" s="291"/>
      <c r="F16" s="291"/>
    </row>
    <row r="17" spans="2:6">
      <c r="B17" s="480"/>
      <c r="C17" s="291"/>
      <c r="D17" s="291"/>
      <c r="E17" s="291"/>
      <c r="F17" s="291"/>
    </row>
    <row r="18" spans="2:6">
      <c r="B18" s="303"/>
      <c r="C18"/>
      <c r="D18"/>
      <c r="E18"/>
      <c r="F18"/>
    </row>
    <row r="19" spans="2:6" ht="15.75">
      <c r="B19" s="324" t="s">
        <v>384</v>
      </c>
      <c r="C19"/>
      <c r="D19"/>
      <c r="E19"/>
      <c r="F19"/>
    </row>
    <row r="20" spans="2:6">
      <c r="B20" s="315"/>
      <c r="C20" s="315" t="s">
        <v>395</v>
      </c>
      <c r="D20" s="315" t="s">
        <v>396</v>
      </c>
      <c r="E20" s="315" t="s">
        <v>397</v>
      </c>
      <c r="F20" s="315" t="s">
        <v>387</v>
      </c>
    </row>
    <row r="21" spans="2:6">
      <c r="B21" s="315" t="s">
        <v>398</v>
      </c>
      <c r="C21" s="78"/>
      <c r="D21" s="78"/>
      <c r="E21" s="78"/>
      <c r="F21" s="78"/>
    </row>
    <row r="22" spans="2:6">
      <c r="B22" s="315" t="s">
        <v>385</v>
      </c>
      <c r="C22" s="78"/>
      <c r="D22" s="78"/>
      <c r="E22" s="78"/>
      <c r="F22" s="78"/>
    </row>
    <row r="23" spans="2:6">
      <c r="B23" s="315" t="s">
        <v>399</v>
      </c>
      <c r="C23" s="78"/>
      <c r="D23" s="78"/>
      <c r="E23" s="78"/>
      <c r="F23" s="78"/>
    </row>
    <row r="24" spans="2:6">
      <c r="B24" s="315" t="s">
        <v>387</v>
      </c>
      <c r="C24" s="78"/>
      <c r="D24" s="78"/>
      <c r="E24" s="78"/>
      <c r="F24" s="78"/>
    </row>
    <row r="25" spans="2:6">
      <c r="B25" s="303"/>
      <c r="C25"/>
      <c r="D25"/>
      <c r="E25"/>
      <c r="F25"/>
    </row>
    <row r="26" spans="2:6" ht="27">
      <c r="B26" s="542" t="s">
        <v>702</v>
      </c>
      <c r="C26" s="78"/>
      <c r="D26" s="78"/>
      <c r="F26"/>
    </row>
    <row r="27" spans="2:6">
      <c r="B27" s="531" t="s">
        <v>389</v>
      </c>
      <c r="C27" s="567"/>
      <c r="D27" s="568"/>
      <c r="F27"/>
    </row>
    <row r="28" spans="2:6">
      <c r="B28" s="531" t="s">
        <v>390</v>
      </c>
      <c r="C28" s="569"/>
      <c r="D28" s="570"/>
      <c r="F28"/>
    </row>
  </sheetData>
  <mergeCells count="2">
    <mergeCell ref="C27:D27"/>
    <mergeCell ref="C28:D2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2"/>
  <sheetViews>
    <sheetView topLeftCell="A85" zoomScaleNormal="100" workbookViewId="0">
      <selection activeCell="D95" sqref="D95"/>
    </sheetView>
  </sheetViews>
  <sheetFormatPr defaultRowHeight="13.5"/>
  <cols>
    <col min="7" max="7" width="9.875" bestFit="1" customWidth="1"/>
  </cols>
  <sheetData>
    <row r="1" spans="1:57" s="243" customFormat="1" ht="36">
      <c r="A1" s="217" t="s">
        <v>129</v>
      </c>
      <c r="B1" s="217" t="s">
        <v>350</v>
      </c>
      <c r="C1" s="217" t="s">
        <v>351</v>
      </c>
      <c r="D1" s="217" t="s">
        <v>603</v>
      </c>
      <c r="E1" s="217" t="s">
        <v>604</v>
      </c>
      <c r="F1" s="217" t="s">
        <v>605</v>
      </c>
      <c r="G1" s="218" t="s">
        <v>607</v>
      </c>
      <c r="H1" s="219" t="s">
        <v>609</v>
      </c>
      <c r="I1" s="219" t="s">
        <v>611</v>
      </c>
      <c r="J1" s="219" t="s">
        <v>613</v>
      </c>
      <c r="K1" s="219" t="s">
        <v>614</v>
      </c>
      <c r="L1" s="219" t="s">
        <v>616</v>
      </c>
      <c r="M1" s="219" t="s">
        <v>618</v>
      </c>
      <c r="N1" s="219" t="s">
        <v>620</v>
      </c>
      <c r="O1" s="218" t="s">
        <v>622</v>
      </c>
      <c r="P1" s="218" t="s">
        <v>624</v>
      </c>
      <c r="Q1" s="218" t="s">
        <v>626</v>
      </c>
      <c r="R1" s="218" t="s">
        <v>628</v>
      </c>
      <c r="S1" s="218" t="s">
        <v>630</v>
      </c>
      <c r="T1" s="219" t="s">
        <v>632</v>
      </c>
      <c r="U1" s="219" t="s">
        <v>634</v>
      </c>
      <c r="V1" s="519" t="s">
        <v>636</v>
      </c>
      <c r="W1" s="221" t="s">
        <v>638</v>
      </c>
      <c r="X1" s="218" t="s">
        <v>640</v>
      </c>
      <c r="Y1" s="218" t="s">
        <v>642</v>
      </c>
      <c r="Z1" s="218" t="s">
        <v>644</v>
      </c>
      <c r="AA1" s="218" t="s">
        <v>646</v>
      </c>
      <c r="AB1" s="219" t="s">
        <v>648</v>
      </c>
      <c r="AC1" s="218" t="s">
        <v>650</v>
      </c>
      <c r="AD1" s="221" t="s">
        <v>652</v>
      </c>
      <c r="AE1" s="221" t="s">
        <v>654</v>
      </c>
      <c r="AF1" s="219" t="s">
        <v>656</v>
      </c>
      <c r="AG1" s="221" t="s">
        <v>682</v>
      </c>
      <c r="AH1" s="219" t="s">
        <v>684</v>
      </c>
      <c r="AI1" s="218" t="s">
        <v>660</v>
      </c>
      <c r="AJ1" s="221" t="s">
        <v>662</v>
      </c>
      <c r="AK1" s="218" t="s">
        <v>664</v>
      </c>
      <c r="AL1" s="221" t="s">
        <v>666</v>
      </c>
      <c r="AM1" s="221" t="s">
        <v>668</v>
      </c>
      <c r="AN1" s="221" t="s">
        <v>670</v>
      </c>
      <c r="AO1" s="218" t="s">
        <v>672</v>
      </c>
      <c r="AP1" s="219" t="s">
        <v>674</v>
      </c>
      <c r="AQ1" s="219" t="s">
        <v>676</v>
      </c>
      <c r="AR1" s="219" t="s">
        <v>678</v>
      </c>
      <c r="AS1" s="219" t="s">
        <v>680</v>
      </c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</row>
    <row r="2" spans="1:57" s="434" customFormat="1">
      <c r="A2" s="417">
        <v>1</v>
      </c>
      <c r="B2" s="226">
        <v>1</v>
      </c>
      <c r="C2" s="226">
        <v>5</v>
      </c>
      <c r="D2" s="418">
        <v>20</v>
      </c>
      <c r="E2" s="418">
        <v>155</v>
      </c>
      <c r="F2" s="419">
        <v>54.9</v>
      </c>
      <c r="G2" s="227">
        <v>2185</v>
      </c>
      <c r="H2" s="228">
        <v>1151.0999999999999</v>
      </c>
      <c r="I2" s="228">
        <v>52.2</v>
      </c>
      <c r="J2" s="228">
        <v>31.9</v>
      </c>
      <c r="K2" s="228">
        <v>84.1</v>
      </c>
      <c r="L2" s="228">
        <v>93.5</v>
      </c>
      <c r="M2" s="228">
        <v>241.7</v>
      </c>
      <c r="N2" s="228">
        <v>18.899999999999999</v>
      </c>
      <c r="O2" s="227">
        <v>3826</v>
      </c>
      <c r="P2" s="227">
        <v>2781</v>
      </c>
      <c r="Q2" s="227">
        <v>852</v>
      </c>
      <c r="R2" s="227">
        <v>280</v>
      </c>
      <c r="S2" s="227">
        <v>1375</v>
      </c>
      <c r="T2" s="228">
        <v>8.5</v>
      </c>
      <c r="U2" s="228">
        <v>11.4</v>
      </c>
      <c r="V2" s="420">
        <v>1.27</v>
      </c>
      <c r="W2" s="420">
        <v>3.63</v>
      </c>
      <c r="X2" s="227">
        <v>287</v>
      </c>
      <c r="Y2" s="227">
        <v>2836</v>
      </c>
      <c r="Z2" s="227">
        <v>758</v>
      </c>
      <c r="AA2" s="227">
        <v>2</v>
      </c>
      <c r="AB2" s="228">
        <v>12</v>
      </c>
      <c r="AC2" s="227">
        <v>332</v>
      </c>
      <c r="AD2" s="420">
        <v>1.24</v>
      </c>
      <c r="AE2" s="420">
        <v>1.69</v>
      </c>
      <c r="AF2" s="228">
        <v>17.8</v>
      </c>
      <c r="AG2" s="420">
        <v>1.8</v>
      </c>
      <c r="AH2" s="228">
        <v>3.9</v>
      </c>
      <c r="AI2" s="227">
        <v>442</v>
      </c>
      <c r="AJ2" s="420">
        <v>8.5500000000000007</v>
      </c>
      <c r="AK2" s="227">
        <v>188</v>
      </c>
      <c r="AL2" s="420">
        <v>27.97</v>
      </c>
      <c r="AM2" s="420">
        <v>35.26</v>
      </c>
      <c r="AN2" s="420">
        <v>19.77</v>
      </c>
      <c r="AO2" s="227">
        <v>430</v>
      </c>
      <c r="AP2" s="228">
        <v>3</v>
      </c>
      <c r="AQ2" s="228">
        <v>11.4</v>
      </c>
      <c r="AR2" s="228">
        <v>14.9</v>
      </c>
      <c r="AS2" s="228">
        <v>9.6999999999999993</v>
      </c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</row>
    <row r="3" spans="1:57" s="434" customFormat="1">
      <c r="A3" s="417">
        <v>2</v>
      </c>
      <c r="B3" s="226">
        <v>2</v>
      </c>
      <c r="C3" s="226">
        <v>5</v>
      </c>
      <c r="D3" s="418">
        <v>19</v>
      </c>
      <c r="E3" s="418">
        <v>158</v>
      </c>
      <c r="F3" s="419">
        <v>41.1</v>
      </c>
      <c r="G3" s="227">
        <v>2215</v>
      </c>
      <c r="H3" s="228">
        <v>1045.5999999999999</v>
      </c>
      <c r="I3" s="228">
        <v>36.799999999999997</v>
      </c>
      <c r="J3" s="228">
        <v>32.1</v>
      </c>
      <c r="K3" s="228">
        <v>68.8</v>
      </c>
      <c r="L3" s="228">
        <v>87.1</v>
      </c>
      <c r="M3" s="228">
        <v>279.89999999999998</v>
      </c>
      <c r="N3" s="228">
        <v>17.7</v>
      </c>
      <c r="O3" s="227">
        <v>4235</v>
      </c>
      <c r="P3" s="227">
        <v>2286</v>
      </c>
      <c r="Q3" s="227">
        <v>381</v>
      </c>
      <c r="R3" s="227">
        <v>251</v>
      </c>
      <c r="S3" s="227">
        <v>1077</v>
      </c>
      <c r="T3" s="228">
        <v>8.8000000000000007</v>
      </c>
      <c r="U3" s="228">
        <v>9.6999999999999993</v>
      </c>
      <c r="V3" s="420">
        <v>1.33</v>
      </c>
      <c r="W3" s="420">
        <v>5.69</v>
      </c>
      <c r="X3" s="227">
        <v>162</v>
      </c>
      <c r="Y3" s="227">
        <v>2314</v>
      </c>
      <c r="Z3" s="227">
        <v>553</v>
      </c>
      <c r="AA3" s="227">
        <v>3</v>
      </c>
      <c r="AB3" s="228">
        <v>12</v>
      </c>
      <c r="AC3" s="227">
        <v>353</v>
      </c>
      <c r="AD3" s="420">
        <v>1.34</v>
      </c>
      <c r="AE3" s="420">
        <v>1.53</v>
      </c>
      <c r="AF3" s="228">
        <v>13.4</v>
      </c>
      <c r="AG3" s="420">
        <v>1.21</v>
      </c>
      <c r="AH3" s="228">
        <v>2</v>
      </c>
      <c r="AI3" s="227">
        <v>372</v>
      </c>
      <c r="AJ3" s="420">
        <v>6.19</v>
      </c>
      <c r="AK3" s="227">
        <v>190</v>
      </c>
      <c r="AL3" s="420">
        <v>20.22</v>
      </c>
      <c r="AM3" s="420">
        <v>32.71</v>
      </c>
      <c r="AN3" s="420">
        <v>22.5</v>
      </c>
      <c r="AO3" s="227">
        <v>407</v>
      </c>
      <c r="AP3" s="228">
        <v>2.5</v>
      </c>
      <c r="AQ3" s="228">
        <v>9.6999999999999993</v>
      </c>
      <c r="AR3" s="228">
        <v>12.3</v>
      </c>
      <c r="AS3" s="228">
        <v>10.7</v>
      </c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</row>
    <row r="4" spans="1:57" s="434" customFormat="1">
      <c r="A4" s="417">
        <v>3</v>
      </c>
      <c r="B4" s="226">
        <v>3</v>
      </c>
      <c r="C4" s="226">
        <v>5</v>
      </c>
      <c r="D4" s="418">
        <v>19</v>
      </c>
      <c r="E4" s="418">
        <v>167</v>
      </c>
      <c r="F4" s="419">
        <v>50.3</v>
      </c>
      <c r="G4" s="227">
        <v>1540</v>
      </c>
      <c r="H4" s="228">
        <v>567.79999999999995</v>
      </c>
      <c r="I4" s="228">
        <v>36.299999999999997</v>
      </c>
      <c r="J4" s="228">
        <v>22.9</v>
      </c>
      <c r="K4" s="228">
        <v>59.2</v>
      </c>
      <c r="L4" s="228">
        <v>57.9</v>
      </c>
      <c r="M4" s="228">
        <v>188.6</v>
      </c>
      <c r="N4" s="228">
        <v>18.399999999999999</v>
      </c>
      <c r="O4" s="227">
        <v>4713</v>
      </c>
      <c r="P4" s="227">
        <v>1842</v>
      </c>
      <c r="Q4" s="227">
        <v>522</v>
      </c>
      <c r="R4" s="227">
        <v>237</v>
      </c>
      <c r="S4" s="227">
        <v>935</v>
      </c>
      <c r="T4" s="228">
        <v>8.6999999999999993</v>
      </c>
      <c r="U4" s="228">
        <v>7.1</v>
      </c>
      <c r="V4" s="420">
        <v>0.9</v>
      </c>
      <c r="W4" s="420">
        <v>2.5099999999999998</v>
      </c>
      <c r="X4" s="227">
        <v>111</v>
      </c>
      <c r="Y4" s="227">
        <v>2869</v>
      </c>
      <c r="Z4" s="227">
        <v>592</v>
      </c>
      <c r="AA4" s="227">
        <v>6</v>
      </c>
      <c r="AB4" s="228">
        <v>8.8000000000000007</v>
      </c>
      <c r="AC4" s="227">
        <v>188</v>
      </c>
      <c r="AD4" s="420">
        <v>0.94</v>
      </c>
      <c r="AE4" s="420">
        <v>0.95</v>
      </c>
      <c r="AF4" s="228">
        <v>13.3</v>
      </c>
      <c r="AG4" s="420">
        <v>1.04</v>
      </c>
      <c r="AH4" s="228">
        <v>4.5</v>
      </c>
      <c r="AI4" s="227">
        <v>239</v>
      </c>
      <c r="AJ4" s="420">
        <v>4.71</v>
      </c>
      <c r="AK4" s="227">
        <v>64</v>
      </c>
      <c r="AL4" s="420">
        <v>13.31</v>
      </c>
      <c r="AM4" s="420">
        <v>21.6</v>
      </c>
      <c r="AN4" s="420">
        <v>16.84</v>
      </c>
      <c r="AO4" s="227">
        <v>297</v>
      </c>
      <c r="AP4" s="228">
        <v>1.9</v>
      </c>
      <c r="AQ4" s="228">
        <v>7.4</v>
      </c>
      <c r="AR4" s="228">
        <v>10.8</v>
      </c>
      <c r="AS4" s="228">
        <v>12</v>
      </c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</row>
    <row r="5" spans="1:57" s="434" customFormat="1">
      <c r="A5" s="417">
        <v>4</v>
      </c>
      <c r="B5" s="226">
        <v>4</v>
      </c>
      <c r="C5" s="226">
        <v>5</v>
      </c>
      <c r="D5" s="418">
        <v>19</v>
      </c>
      <c r="E5" s="418">
        <v>158</v>
      </c>
      <c r="F5" s="419">
        <v>51</v>
      </c>
      <c r="G5" s="227">
        <v>1012</v>
      </c>
      <c r="H5" s="228">
        <v>516.5</v>
      </c>
      <c r="I5" s="228">
        <v>21.8</v>
      </c>
      <c r="J5" s="228">
        <v>14.6</v>
      </c>
      <c r="K5" s="228">
        <v>39.299999999999997</v>
      </c>
      <c r="L5" s="228">
        <v>45</v>
      </c>
      <c r="M5" s="228">
        <v>108.2</v>
      </c>
      <c r="N5" s="228">
        <v>8.1999999999999993</v>
      </c>
      <c r="O5" s="227">
        <v>1800</v>
      </c>
      <c r="P5" s="227">
        <v>1216</v>
      </c>
      <c r="Q5" s="227">
        <v>335</v>
      </c>
      <c r="R5" s="227">
        <v>132</v>
      </c>
      <c r="S5" s="227">
        <v>568</v>
      </c>
      <c r="T5" s="228">
        <v>6</v>
      </c>
      <c r="U5" s="228">
        <v>4.2</v>
      </c>
      <c r="V5" s="420">
        <v>0.53</v>
      </c>
      <c r="W5" s="420">
        <v>1.76</v>
      </c>
      <c r="X5" s="227">
        <v>119</v>
      </c>
      <c r="Y5" s="227">
        <v>2127</v>
      </c>
      <c r="Z5" s="227">
        <v>567</v>
      </c>
      <c r="AA5" s="227">
        <v>2</v>
      </c>
      <c r="AB5" s="228">
        <v>5.8</v>
      </c>
      <c r="AC5" s="227">
        <v>175</v>
      </c>
      <c r="AD5" s="420">
        <v>0.64</v>
      </c>
      <c r="AE5" s="420">
        <v>0.9</v>
      </c>
      <c r="AF5" s="228">
        <v>12</v>
      </c>
      <c r="AG5" s="420">
        <v>0.96</v>
      </c>
      <c r="AH5" s="228">
        <v>2.5</v>
      </c>
      <c r="AI5" s="227">
        <v>207</v>
      </c>
      <c r="AJ5" s="420">
        <v>3.66</v>
      </c>
      <c r="AK5" s="227">
        <v>50</v>
      </c>
      <c r="AL5" s="420">
        <v>9.27</v>
      </c>
      <c r="AM5" s="420">
        <v>11.24</v>
      </c>
      <c r="AN5" s="420">
        <v>9.56</v>
      </c>
      <c r="AO5" s="227">
        <v>207</v>
      </c>
      <c r="AP5" s="228">
        <v>1</v>
      </c>
      <c r="AQ5" s="228">
        <v>4.5999999999999996</v>
      </c>
      <c r="AR5" s="228">
        <v>5.6</v>
      </c>
      <c r="AS5" s="228">
        <v>4.3</v>
      </c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</row>
    <row r="6" spans="1:57" s="434" customFormat="1">
      <c r="A6" s="417">
        <v>5</v>
      </c>
      <c r="B6" s="226">
        <v>5</v>
      </c>
      <c r="C6" s="226">
        <v>5</v>
      </c>
      <c r="D6" s="418">
        <v>19</v>
      </c>
      <c r="E6" s="418">
        <v>157</v>
      </c>
      <c r="F6" s="419">
        <v>51</v>
      </c>
      <c r="G6" s="227">
        <v>1840</v>
      </c>
      <c r="H6" s="228">
        <v>830.6</v>
      </c>
      <c r="I6" s="228">
        <v>38.5</v>
      </c>
      <c r="J6" s="228">
        <v>21.6</v>
      </c>
      <c r="K6" s="228">
        <v>60.1</v>
      </c>
      <c r="L6" s="228">
        <v>70.5</v>
      </c>
      <c r="M6" s="228">
        <v>231.4</v>
      </c>
      <c r="N6" s="228">
        <v>20</v>
      </c>
      <c r="O6" s="227">
        <v>4120</v>
      </c>
      <c r="P6" s="227">
        <v>2532</v>
      </c>
      <c r="Q6" s="227">
        <v>774</v>
      </c>
      <c r="R6" s="227">
        <v>208</v>
      </c>
      <c r="S6" s="227">
        <v>1428</v>
      </c>
      <c r="T6" s="228">
        <v>6.7</v>
      </c>
      <c r="U6" s="228">
        <v>7.9</v>
      </c>
      <c r="V6" s="420">
        <v>1.06</v>
      </c>
      <c r="W6" s="420">
        <v>2.6</v>
      </c>
      <c r="X6" s="227">
        <v>158</v>
      </c>
      <c r="Y6" s="227">
        <v>2831</v>
      </c>
      <c r="Z6" s="227">
        <v>637</v>
      </c>
      <c r="AA6" s="227">
        <v>10</v>
      </c>
      <c r="AB6" s="228">
        <v>7.3</v>
      </c>
      <c r="AC6" s="227">
        <v>169</v>
      </c>
      <c r="AD6" s="420">
        <v>1.1399999999999999</v>
      </c>
      <c r="AE6" s="420">
        <v>1.06</v>
      </c>
      <c r="AF6" s="228">
        <v>14.7</v>
      </c>
      <c r="AG6" s="420">
        <v>1.2</v>
      </c>
      <c r="AH6" s="228">
        <v>6</v>
      </c>
      <c r="AI6" s="227">
        <v>247</v>
      </c>
      <c r="AJ6" s="420">
        <v>5.53</v>
      </c>
      <c r="AK6" s="227">
        <v>77</v>
      </c>
      <c r="AL6" s="420">
        <v>22.59</v>
      </c>
      <c r="AM6" s="420">
        <v>27.29</v>
      </c>
      <c r="AN6" s="420">
        <v>13.27</v>
      </c>
      <c r="AO6" s="227">
        <v>308</v>
      </c>
      <c r="AP6" s="228">
        <v>1.9</v>
      </c>
      <c r="AQ6" s="228">
        <v>6.4</v>
      </c>
      <c r="AR6" s="228">
        <v>8.5</v>
      </c>
      <c r="AS6" s="228">
        <v>10.4</v>
      </c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</row>
    <row r="7" spans="1:57" s="434" customFormat="1">
      <c r="A7" s="417">
        <v>6</v>
      </c>
      <c r="B7" s="226">
        <v>6</v>
      </c>
      <c r="C7" s="226">
        <v>5</v>
      </c>
      <c r="D7" s="418">
        <v>19</v>
      </c>
      <c r="E7" s="418">
        <v>159</v>
      </c>
      <c r="F7" s="419">
        <v>60.1</v>
      </c>
      <c r="G7" s="227">
        <v>2240</v>
      </c>
      <c r="H7" s="228">
        <v>1246</v>
      </c>
      <c r="I7" s="228">
        <v>56.7</v>
      </c>
      <c r="J7" s="228">
        <v>26.4</v>
      </c>
      <c r="K7" s="228">
        <v>83.2</v>
      </c>
      <c r="L7" s="228">
        <v>95.6</v>
      </c>
      <c r="M7" s="228">
        <v>249</v>
      </c>
      <c r="N7" s="228">
        <v>19.8</v>
      </c>
      <c r="O7" s="227">
        <v>4658</v>
      </c>
      <c r="P7" s="227">
        <v>2530</v>
      </c>
      <c r="Q7" s="227">
        <v>564</v>
      </c>
      <c r="R7" s="227">
        <v>240</v>
      </c>
      <c r="S7" s="227">
        <v>1171</v>
      </c>
      <c r="T7" s="228">
        <v>8.4</v>
      </c>
      <c r="U7" s="228">
        <v>9.4</v>
      </c>
      <c r="V7" s="420">
        <v>1.17</v>
      </c>
      <c r="W7" s="420">
        <v>3.31</v>
      </c>
      <c r="X7" s="227">
        <v>207</v>
      </c>
      <c r="Y7" s="227">
        <v>2788</v>
      </c>
      <c r="Z7" s="227">
        <v>670</v>
      </c>
      <c r="AA7" s="227">
        <v>17</v>
      </c>
      <c r="AB7" s="228">
        <v>13</v>
      </c>
      <c r="AC7" s="227">
        <v>216</v>
      </c>
      <c r="AD7" s="420">
        <v>1.36</v>
      </c>
      <c r="AE7" s="420">
        <v>1.1399999999999999</v>
      </c>
      <c r="AF7" s="228">
        <v>18.3</v>
      </c>
      <c r="AG7" s="420">
        <v>1.28</v>
      </c>
      <c r="AH7" s="228">
        <v>10.3</v>
      </c>
      <c r="AI7" s="227">
        <v>298</v>
      </c>
      <c r="AJ7" s="420">
        <v>6.14</v>
      </c>
      <c r="AK7" s="227">
        <v>92</v>
      </c>
      <c r="AL7" s="420">
        <v>23.05</v>
      </c>
      <c r="AM7" s="420">
        <v>36.64</v>
      </c>
      <c r="AN7" s="420">
        <v>25.33</v>
      </c>
      <c r="AO7" s="227">
        <v>406</v>
      </c>
      <c r="AP7" s="228">
        <v>2.9</v>
      </c>
      <c r="AQ7" s="228">
        <v>9.1</v>
      </c>
      <c r="AR7" s="228">
        <v>12.1</v>
      </c>
      <c r="AS7" s="228">
        <v>11.7</v>
      </c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</row>
    <row r="8" spans="1:57" s="434" customFormat="1">
      <c r="A8" s="417">
        <v>7</v>
      </c>
      <c r="B8" s="226">
        <v>7</v>
      </c>
      <c r="C8" s="226">
        <v>5</v>
      </c>
      <c r="D8" s="418">
        <v>19</v>
      </c>
      <c r="E8" s="418">
        <v>159</v>
      </c>
      <c r="F8" s="419">
        <v>57.6</v>
      </c>
      <c r="G8" s="227">
        <v>2019</v>
      </c>
      <c r="H8" s="228">
        <v>953.7</v>
      </c>
      <c r="I8" s="228">
        <v>39.4</v>
      </c>
      <c r="J8" s="228">
        <v>30.6</v>
      </c>
      <c r="K8" s="228">
        <v>70</v>
      </c>
      <c r="L8" s="228">
        <v>96.3</v>
      </c>
      <c r="M8" s="228">
        <v>214.1</v>
      </c>
      <c r="N8" s="228">
        <v>18</v>
      </c>
      <c r="O8" s="227">
        <v>3984</v>
      </c>
      <c r="P8" s="227">
        <v>2821</v>
      </c>
      <c r="Q8" s="227">
        <v>511</v>
      </c>
      <c r="R8" s="227">
        <v>274</v>
      </c>
      <c r="S8" s="227">
        <v>1052</v>
      </c>
      <c r="T8" s="228">
        <v>10.6</v>
      </c>
      <c r="U8" s="228">
        <v>8.4</v>
      </c>
      <c r="V8" s="420">
        <v>1.36</v>
      </c>
      <c r="W8" s="420">
        <v>2.2400000000000002</v>
      </c>
      <c r="X8" s="227">
        <v>348</v>
      </c>
      <c r="Y8" s="227">
        <v>3344</v>
      </c>
      <c r="Z8" s="227">
        <v>913</v>
      </c>
      <c r="AA8" s="227">
        <v>6</v>
      </c>
      <c r="AB8" s="228">
        <v>12.8</v>
      </c>
      <c r="AC8" s="227">
        <v>354</v>
      </c>
      <c r="AD8" s="420">
        <v>1.25</v>
      </c>
      <c r="AE8" s="420">
        <v>1.29</v>
      </c>
      <c r="AF8" s="228">
        <v>14.8</v>
      </c>
      <c r="AG8" s="420">
        <v>1.23</v>
      </c>
      <c r="AH8" s="228">
        <v>4.5999999999999996</v>
      </c>
      <c r="AI8" s="227">
        <v>343</v>
      </c>
      <c r="AJ8" s="420">
        <v>6.37</v>
      </c>
      <c r="AK8" s="227">
        <v>103</v>
      </c>
      <c r="AL8" s="420">
        <v>32.479999999999997</v>
      </c>
      <c r="AM8" s="420">
        <v>31.15</v>
      </c>
      <c r="AN8" s="420">
        <v>18.95</v>
      </c>
      <c r="AO8" s="227">
        <v>529</v>
      </c>
      <c r="AP8" s="228">
        <v>3.5</v>
      </c>
      <c r="AQ8" s="228">
        <v>10.1</v>
      </c>
      <c r="AR8" s="228">
        <v>14</v>
      </c>
      <c r="AS8" s="228">
        <v>10</v>
      </c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</row>
    <row r="9" spans="1:57" s="434" customFormat="1">
      <c r="A9" s="417">
        <v>8</v>
      </c>
      <c r="B9" s="226">
        <v>8</v>
      </c>
      <c r="C9" s="226">
        <v>5</v>
      </c>
      <c r="D9" s="418">
        <v>19</v>
      </c>
      <c r="E9" s="418">
        <v>153</v>
      </c>
      <c r="F9" s="419">
        <v>43.4</v>
      </c>
      <c r="G9" s="227">
        <v>1187</v>
      </c>
      <c r="H9" s="228">
        <v>688.4</v>
      </c>
      <c r="I9" s="228">
        <v>18.7</v>
      </c>
      <c r="J9" s="228">
        <v>15.8</v>
      </c>
      <c r="K9" s="228">
        <v>34.5</v>
      </c>
      <c r="L9" s="228">
        <v>34.299999999999997</v>
      </c>
      <c r="M9" s="228">
        <v>183.2</v>
      </c>
      <c r="N9" s="228">
        <v>8</v>
      </c>
      <c r="O9" s="227">
        <v>1802</v>
      </c>
      <c r="P9" s="227">
        <v>1082</v>
      </c>
      <c r="Q9" s="227">
        <v>296</v>
      </c>
      <c r="R9" s="227">
        <v>106</v>
      </c>
      <c r="S9" s="227">
        <v>521</v>
      </c>
      <c r="T9" s="228">
        <v>3.3</v>
      </c>
      <c r="U9" s="228">
        <v>3.7</v>
      </c>
      <c r="V9" s="420">
        <v>0.42</v>
      </c>
      <c r="W9" s="420">
        <v>0.97</v>
      </c>
      <c r="X9" s="227">
        <v>141</v>
      </c>
      <c r="Y9" s="227">
        <v>351</v>
      </c>
      <c r="Z9" s="227">
        <v>200</v>
      </c>
      <c r="AA9" s="227">
        <v>1</v>
      </c>
      <c r="AB9" s="228">
        <v>5.2</v>
      </c>
      <c r="AC9" s="227">
        <v>49</v>
      </c>
      <c r="AD9" s="420">
        <v>0.5</v>
      </c>
      <c r="AE9" s="420">
        <v>0.59</v>
      </c>
      <c r="AF9" s="228">
        <v>4.5999999999999996</v>
      </c>
      <c r="AG9" s="420">
        <v>0.42</v>
      </c>
      <c r="AH9" s="228">
        <v>1</v>
      </c>
      <c r="AI9" s="227">
        <v>109</v>
      </c>
      <c r="AJ9" s="420">
        <v>3.2</v>
      </c>
      <c r="AK9" s="227">
        <v>60</v>
      </c>
      <c r="AL9" s="420">
        <v>8.5399999999999991</v>
      </c>
      <c r="AM9" s="420">
        <v>12.99</v>
      </c>
      <c r="AN9" s="420">
        <v>8.6199999999999992</v>
      </c>
      <c r="AO9" s="227">
        <v>171</v>
      </c>
      <c r="AP9" s="228">
        <v>1.6</v>
      </c>
      <c r="AQ9" s="228">
        <v>4</v>
      </c>
      <c r="AR9" s="228">
        <v>5.6</v>
      </c>
      <c r="AS9" s="228">
        <v>4.5999999999999996</v>
      </c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</row>
    <row r="10" spans="1:57" s="434" customFormat="1">
      <c r="A10" s="417">
        <v>9</v>
      </c>
      <c r="B10" s="226">
        <v>9</v>
      </c>
      <c r="C10" s="226">
        <v>5</v>
      </c>
      <c r="D10" s="418">
        <v>19</v>
      </c>
      <c r="E10" s="418">
        <v>146</v>
      </c>
      <c r="F10" s="419">
        <v>41.7</v>
      </c>
      <c r="G10" s="227">
        <v>1688</v>
      </c>
      <c r="H10" s="228">
        <v>610.6</v>
      </c>
      <c r="I10" s="228">
        <v>30.8</v>
      </c>
      <c r="J10" s="228">
        <v>21.5</v>
      </c>
      <c r="K10" s="228">
        <v>52.3</v>
      </c>
      <c r="L10" s="228">
        <v>59.1</v>
      </c>
      <c r="M10" s="228">
        <v>228.6</v>
      </c>
      <c r="N10" s="228">
        <v>11.1</v>
      </c>
      <c r="O10" s="227">
        <v>2451</v>
      </c>
      <c r="P10" s="227">
        <v>1332</v>
      </c>
      <c r="Q10" s="227">
        <v>393</v>
      </c>
      <c r="R10" s="227">
        <v>169</v>
      </c>
      <c r="S10" s="227">
        <v>723</v>
      </c>
      <c r="T10" s="228">
        <v>6</v>
      </c>
      <c r="U10" s="228">
        <v>6.5</v>
      </c>
      <c r="V10" s="420">
        <v>0.85</v>
      </c>
      <c r="W10" s="420">
        <v>2.37</v>
      </c>
      <c r="X10" s="227">
        <v>220</v>
      </c>
      <c r="Y10" s="227">
        <v>1605</v>
      </c>
      <c r="Z10" s="227">
        <v>488</v>
      </c>
      <c r="AA10" s="227">
        <v>1</v>
      </c>
      <c r="AB10" s="228">
        <v>6.9</v>
      </c>
      <c r="AC10" s="227">
        <v>171</v>
      </c>
      <c r="AD10" s="420">
        <v>0.74</v>
      </c>
      <c r="AE10" s="420">
        <v>0.83</v>
      </c>
      <c r="AF10" s="228">
        <v>10.7</v>
      </c>
      <c r="AG10" s="420">
        <v>0.74</v>
      </c>
      <c r="AH10" s="228">
        <v>2.5</v>
      </c>
      <c r="AI10" s="227">
        <v>227</v>
      </c>
      <c r="AJ10" s="420">
        <v>4.18</v>
      </c>
      <c r="AK10" s="227">
        <v>65</v>
      </c>
      <c r="AL10" s="420">
        <v>17.38</v>
      </c>
      <c r="AM10" s="420">
        <v>20.41</v>
      </c>
      <c r="AN10" s="420">
        <v>13.3</v>
      </c>
      <c r="AO10" s="227">
        <v>287</v>
      </c>
      <c r="AP10" s="228">
        <v>1.8</v>
      </c>
      <c r="AQ10" s="228">
        <v>6.7</v>
      </c>
      <c r="AR10" s="228">
        <v>8.6999999999999993</v>
      </c>
      <c r="AS10" s="228">
        <v>6.2</v>
      </c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</row>
    <row r="11" spans="1:57" s="434" customFormat="1">
      <c r="A11" s="417">
        <v>10</v>
      </c>
      <c r="B11" s="226">
        <v>10</v>
      </c>
      <c r="C11" s="226">
        <v>5</v>
      </c>
      <c r="D11" s="418">
        <v>19</v>
      </c>
      <c r="E11" s="418">
        <v>146</v>
      </c>
      <c r="F11" s="419">
        <v>39.9</v>
      </c>
      <c r="G11" s="227">
        <v>1503</v>
      </c>
      <c r="H11" s="228">
        <v>638</v>
      </c>
      <c r="I11" s="228">
        <v>30.7</v>
      </c>
      <c r="J11" s="228">
        <v>41.3</v>
      </c>
      <c r="K11" s="228">
        <v>72</v>
      </c>
      <c r="L11" s="228">
        <v>51.2</v>
      </c>
      <c r="M11" s="228">
        <v>191.5</v>
      </c>
      <c r="N11" s="228">
        <v>16.600000000000001</v>
      </c>
      <c r="O11" s="227">
        <v>4046</v>
      </c>
      <c r="P11" s="227">
        <v>2049</v>
      </c>
      <c r="Q11" s="227">
        <v>348</v>
      </c>
      <c r="R11" s="227">
        <v>255</v>
      </c>
      <c r="S11" s="227">
        <v>877</v>
      </c>
      <c r="T11" s="228">
        <v>8.6</v>
      </c>
      <c r="U11" s="228">
        <v>7.2</v>
      </c>
      <c r="V11" s="420">
        <v>1.17</v>
      </c>
      <c r="W11" s="420">
        <v>2.78</v>
      </c>
      <c r="X11" s="227">
        <v>35</v>
      </c>
      <c r="Y11" s="227">
        <v>3359</v>
      </c>
      <c r="Z11" s="227">
        <v>596</v>
      </c>
      <c r="AA11" s="227">
        <v>6</v>
      </c>
      <c r="AB11" s="228">
        <v>8.1</v>
      </c>
      <c r="AC11" s="227">
        <v>280</v>
      </c>
      <c r="AD11" s="420">
        <v>1.23</v>
      </c>
      <c r="AE11" s="420">
        <v>0.79</v>
      </c>
      <c r="AF11" s="228">
        <v>15.2</v>
      </c>
      <c r="AG11" s="420">
        <v>1.32</v>
      </c>
      <c r="AH11" s="228">
        <v>3.1</v>
      </c>
      <c r="AI11" s="227">
        <v>225</v>
      </c>
      <c r="AJ11" s="420">
        <v>4.82</v>
      </c>
      <c r="AK11" s="227">
        <v>71</v>
      </c>
      <c r="AL11" s="420">
        <v>11.33</v>
      </c>
      <c r="AM11" s="420">
        <v>18.91</v>
      </c>
      <c r="AN11" s="420">
        <v>15.77</v>
      </c>
      <c r="AO11" s="227">
        <v>165</v>
      </c>
      <c r="AP11" s="228">
        <v>3.1</v>
      </c>
      <c r="AQ11" s="228">
        <v>8.4</v>
      </c>
      <c r="AR11" s="228">
        <v>11.7</v>
      </c>
      <c r="AS11" s="228">
        <v>10.199999999999999</v>
      </c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</row>
    <row r="12" spans="1:57" s="434" customFormat="1">
      <c r="A12" s="417">
        <v>11</v>
      </c>
      <c r="B12" s="226">
        <v>11</v>
      </c>
      <c r="C12" s="226">
        <v>5</v>
      </c>
      <c r="D12" s="418">
        <v>19</v>
      </c>
      <c r="E12" s="418">
        <v>155</v>
      </c>
      <c r="F12" s="419">
        <v>50.7</v>
      </c>
      <c r="G12" s="227">
        <v>2184</v>
      </c>
      <c r="H12" s="228">
        <v>666.4</v>
      </c>
      <c r="I12" s="228">
        <v>43.6</v>
      </c>
      <c r="J12" s="228">
        <v>26.5</v>
      </c>
      <c r="K12" s="228">
        <v>70.099999999999994</v>
      </c>
      <c r="L12" s="228">
        <v>107.1</v>
      </c>
      <c r="M12" s="228">
        <v>219.5</v>
      </c>
      <c r="N12" s="228">
        <v>13.4</v>
      </c>
      <c r="O12" s="227">
        <v>3274</v>
      </c>
      <c r="P12" s="227">
        <v>1515</v>
      </c>
      <c r="Q12" s="227">
        <v>382</v>
      </c>
      <c r="R12" s="227">
        <v>189</v>
      </c>
      <c r="S12" s="227">
        <v>965</v>
      </c>
      <c r="T12" s="228">
        <v>7.7</v>
      </c>
      <c r="U12" s="228">
        <v>8.4</v>
      </c>
      <c r="V12" s="420">
        <v>0.91</v>
      </c>
      <c r="W12" s="420">
        <v>2.35</v>
      </c>
      <c r="X12" s="227">
        <v>210</v>
      </c>
      <c r="Y12" s="227">
        <v>703</v>
      </c>
      <c r="Z12" s="227">
        <v>330</v>
      </c>
      <c r="AA12" s="227">
        <v>8</v>
      </c>
      <c r="AB12" s="228">
        <v>9.8000000000000007</v>
      </c>
      <c r="AC12" s="227">
        <v>181</v>
      </c>
      <c r="AD12" s="420">
        <v>0.78</v>
      </c>
      <c r="AE12" s="420">
        <v>0.91</v>
      </c>
      <c r="AF12" s="228">
        <v>13.5</v>
      </c>
      <c r="AG12" s="420">
        <v>0.99</v>
      </c>
      <c r="AH12" s="228">
        <v>4</v>
      </c>
      <c r="AI12" s="227">
        <v>196</v>
      </c>
      <c r="AJ12" s="420">
        <v>5</v>
      </c>
      <c r="AK12" s="227">
        <v>47</v>
      </c>
      <c r="AL12" s="420">
        <v>27.51</v>
      </c>
      <c r="AM12" s="420">
        <v>44.3</v>
      </c>
      <c r="AN12" s="420">
        <v>23.59</v>
      </c>
      <c r="AO12" s="227">
        <v>436</v>
      </c>
      <c r="AP12" s="228">
        <v>2</v>
      </c>
      <c r="AQ12" s="228">
        <v>5.6</v>
      </c>
      <c r="AR12" s="228">
        <v>7.7</v>
      </c>
      <c r="AS12" s="228">
        <v>8.1999999999999993</v>
      </c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</row>
    <row r="13" spans="1:57" s="434" customFormat="1">
      <c r="A13" s="417">
        <v>12</v>
      </c>
      <c r="B13" s="226">
        <v>12</v>
      </c>
      <c r="C13" s="226">
        <v>5</v>
      </c>
      <c r="D13" s="418">
        <v>21</v>
      </c>
      <c r="E13" s="418">
        <v>165</v>
      </c>
      <c r="F13" s="419">
        <v>47.1</v>
      </c>
      <c r="G13" s="227">
        <v>1870</v>
      </c>
      <c r="H13" s="228">
        <v>904</v>
      </c>
      <c r="I13" s="228">
        <v>37.299999999999997</v>
      </c>
      <c r="J13" s="228">
        <v>28.6</v>
      </c>
      <c r="K13" s="228">
        <v>65.900000000000006</v>
      </c>
      <c r="L13" s="228">
        <v>87.2</v>
      </c>
      <c r="M13" s="228">
        <v>205.6</v>
      </c>
      <c r="N13" s="228">
        <v>17.5</v>
      </c>
      <c r="O13" s="227">
        <v>4022</v>
      </c>
      <c r="P13" s="227">
        <v>2451</v>
      </c>
      <c r="Q13" s="227">
        <v>520</v>
      </c>
      <c r="R13" s="227">
        <v>258</v>
      </c>
      <c r="S13" s="227">
        <v>927</v>
      </c>
      <c r="T13" s="228">
        <v>10.199999999999999</v>
      </c>
      <c r="U13" s="228">
        <v>7.6</v>
      </c>
      <c r="V13" s="420">
        <v>0.97</v>
      </c>
      <c r="W13" s="420">
        <v>2.64</v>
      </c>
      <c r="X13" s="227">
        <v>277</v>
      </c>
      <c r="Y13" s="227">
        <v>3197</v>
      </c>
      <c r="Z13" s="227">
        <v>803</v>
      </c>
      <c r="AA13" s="227">
        <v>2</v>
      </c>
      <c r="AB13" s="228">
        <v>13</v>
      </c>
      <c r="AC13" s="227">
        <v>159</v>
      </c>
      <c r="AD13" s="420">
        <v>0.82</v>
      </c>
      <c r="AE13" s="420">
        <v>1.0900000000000001</v>
      </c>
      <c r="AF13" s="228">
        <v>13.9</v>
      </c>
      <c r="AG13" s="420">
        <v>1.1399999999999999</v>
      </c>
      <c r="AH13" s="228">
        <v>2.2000000000000002</v>
      </c>
      <c r="AI13" s="227">
        <v>233</v>
      </c>
      <c r="AJ13" s="420">
        <v>5.46</v>
      </c>
      <c r="AK13" s="227">
        <v>56</v>
      </c>
      <c r="AL13" s="420">
        <v>22.22</v>
      </c>
      <c r="AM13" s="420">
        <v>32.159999999999997</v>
      </c>
      <c r="AN13" s="420">
        <v>23</v>
      </c>
      <c r="AO13" s="227">
        <v>369</v>
      </c>
      <c r="AP13" s="228">
        <v>3.2</v>
      </c>
      <c r="AQ13" s="228">
        <v>9.6999999999999993</v>
      </c>
      <c r="AR13" s="228">
        <v>15.8</v>
      </c>
      <c r="AS13" s="228">
        <v>10.199999999999999</v>
      </c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</row>
    <row r="14" spans="1:57" s="434" customFormat="1">
      <c r="A14" s="417">
        <v>13</v>
      </c>
      <c r="B14" s="226">
        <v>13</v>
      </c>
      <c r="C14" s="226">
        <v>5</v>
      </c>
      <c r="D14" s="418">
        <v>19</v>
      </c>
      <c r="E14" s="418">
        <v>161</v>
      </c>
      <c r="F14" s="419">
        <v>51.1</v>
      </c>
      <c r="G14" s="227">
        <v>1507</v>
      </c>
      <c r="H14" s="228">
        <v>645.9</v>
      </c>
      <c r="I14" s="228">
        <v>31.5</v>
      </c>
      <c r="J14" s="228">
        <v>23.1</v>
      </c>
      <c r="K14" s="228">
        <v>54.6</v>
      </c>
      <c r="L14" s="228">
        <v>51.9</v>
      </c>
      <c r="M14" s="228">
        <v>198.8</v>
      </c>
      <c r="N14" s="228">
        <v>12.6</v>
      </c>
      <c r="O14" s="227">
        <v>2749</v>
      </c>
      <c r="P14" s="227">
        <v>1768</v>
      </c>
      <c r="Q14" s="227">
        <v>490</v>
      </c>
      <c r="R14" s="227">
        <v>171</v>
      </c>
      <c r="S14" s="227">
        <v>907</v>
      </c>
      <c r="T14" s="228">
        <v>6.2</v>
      </c>
      <c r="U14" s="228">
        <v>6.3</v>
      </c>
      <c r="V14" s="420">
        <v>0.75</v>
      </c>
      <c r="W14" s="420">
        <v>2.14</v>
      </c>
      <c r="X14" s="227">
        <v>176</v>
      </c>
      <c r="Y14" s="227">
        <v>2745</v>
      </c>
      <c r="Z14" s="227">
        <v>630</v>
      </c>
      <c r="AA14" s="227">
        <v>3</v>
      </c>
      <c r="AB14" s="228">
        <v>8.4</v>
      </c>
      <c r="AC14" s="227">
        <v>158</v>
      </c>
      <c r="AD14" s="420">
        <v>0.93</v>
      </c>
      <c r="AE14" s="420">
        <v>0.9</v>
      </c>
      <c r="AF14" s="228">
        <v>10.5</v>
      </c>
      <c r="AG14" s="420">
        <v>0.99</v>
      </c>
      <c r="AH14" s="228">
        <v>1.8</v>
      </c>
      <c r="AI14" s="227">
        <v>252</v>
      </c>
      <c r="AJ14" s="420">
        <v>4.7699999999999996</v>
      </c>
      <c r="AK14" s="227">
        <v>84</v>
      </c>
      <c r="AL14" s="420">
        <v>14.05</v>
      </c>
      <c r="AM14" s="420">
        <v>18.04</v>
      </c>
      <c r="AN14" s="420">
        <v>13.5</v>
      </c>
      <c r="AO14" s="227">
        <v>321</v>
      </c>
      <c r="AP14" s="228">
        <v>2.2999999999999998</v>
      </c>
      <c r="AQ14" s="228">
        <v>6.8</v>
      </c>
      <c r="AR14" s="228">
        <v>9.3000000000000007</v>
      </c>
      <c r="AS14" s="228">
        <v>6.9</v>
      </c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</row>
    <row r="15" spans="1:57" s="434" customFormat="1">
      <c r="A15" s="417">
        <v>14</v>
      </c>
      <c r="B15" s="226">
        <v>14</v>
      </c>
      <c r="C15" s="226">
        <v>5</v>
      </c>
      <c r="D15" s="418">
        <v>19</v>
      </c>
      <c r="E15" s="418">
        <v>156</v>
      </c>
      <c r="F15" s="419">
        <v>42.4</v>
      </c>
      <c r="G15" s="227">
        <v>1787</v>
      </c>
      <c r="H15" s="228">
        <v>1027</v>
      </c>
      <c r="I15" s="228">
        <v>31.6</v>
      </c>
      <c r="J15" s="228">
        <v>32</v>
      </c>
      <c r="K15" s="228">
        <v>63.6</v>
      </c>
      <c r="L15" s="228">
        <v>63.3</v>
      </c>
      <c r="M15" s="228">
        <v>235.9</v>
      </c>
      <c r="N15" s="228">
        <v>16.7</v>
      </c>
      <c r="O15" s="227">
        <v>3887</v>
      </c>
      <c r="P15" s="227">
        <v>2296</v>
      </c>
      <c r="Q15" s="227">
        <v>441</v>
      </c>
      <c r="R15" s="227">
        <v>214</v>
      </c>
      <c r="S15" s="227">
        <v>993</v>
      </c>
      <c r="T15" s="228">
        <v>7.5</v>
      </c>
      <c r="U15" s="228">
        <v>7.3</v>
      </c>
      <c r="V15" s="420">
        <v>1.06</v>
      </c>
      <c r="W15" s="420">
        <v>2.38</v>
      </c>
      <c r="X15" s="227">
        <v>397</v>
      </c>
      <c r="Y15" s="227">
        <v>5480</v>
      </c>
      <c r="Z15" s="227">
        <v>1323</v>
      </c>
      <c r="AA15" s="227">
        <v>3</v>
      </c>
      <c r="AB15" s="228">
        <v>7.7</v>
      </c>
      <c r="AC15" s="227">
        <v>118</v>
      </c>
      <c r="AD15" s="420">
        <v>1.0900000000000001</v>
      </c>
      <c r="AE15" s="420">
        <v>1.01</v>
      </c>
      <c r="AF15" s="228">
        <v>13.9</v>
      </c>
      <c r="AG15" s="420">
        <v>1.25</v>
      </c>
      <c r="AH15" s="228">
        <v>2.6</v>
      </c>
      <c r="AI15" s="227">
        <v>296</v>
      </c>
      <c r="AJ15" s="420">
        <v>5.44</v>
      </c>
      <c r="AK15" s="227">
        <v>121</v>
      </c>
      <c r="AL15" s="420">
        <v>22.26</v>
      </c>
      <c r="AM15" s="420">
        <v>21.34</v>
      </c>
      <c r="AN15" s="420">
        <v>11.9</v>
      </c>
      <c r="AO15" s="227">
        <v>442</v>
      </c>
      <c r="AP15" s="228">
        <v>3.3</v>
      </c>
      <c r="AQ15" s="228">
        <v>9.4</v>
      </c>
      <c r="AR15" s="228">
        <v>13.3</v>
      </c>
      <c r="AS15" s="228">
        <v>9.9</v>
      </c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</row>
    <row r="16" spans="1:57" s="434" customFormat="1">
      <c r="A16" s="417">
        <v>15</v>
      </c>
      <c r="B16" s="226">
        <v>15</v>
      </c>
      <c r="C16" s="226">
        <v>5</v>
      </c>
      <c r="D16" s="418">
        <v>19</v>
      </c>
      <c r="E16" s="418">
        <v>163</v>
      </c>
      <c r="F16" s="419">
        <v>63</v>
      </c>
      <c r="G16" s="227">
        <v>1474</v>
      </c>
      <c r="H16" s="228">
        <v>849.5</v>
      </c>
      <c r="I16" s="228">
        <v>21.7</v>
      </c>
      <c r="J16" s="228">
        <v>28</v>
      </c>
      <c r="K16" s="228">
        <v>49.6</v>
      </c>
      <c r="L16" s="228">
        <v>39.9</v>
      </c>
      <c r="M16" s="228">
        <v>224.3</v>
      </c>
      <c r="N16" s="228">
        <v>12</v>
      </c>
      <c r="O16" s="227">
        <v>2863</v>
      </c>
      <c r="P16" s="227">
        <v>1454</v>
      </c>
      <c r="Q16" s="227">
        <v>345</v>
      </c>
      <c r="R16" s="227">
        <v>190</v>
      </c>
      <c r="S16" s="227">
        <v>693</v>
      </c>
      <c r="T16" s="228">
        <v>6.1</v>
      </c>
      <c r="U16" s="228">
        <v>5.2</v>
      </c>
      <c r="V16" s="420">
        <v>0.88</v>
      </c>
      <c r="W16" s="420">
        <v>2.72</v>
      </c>
      <c r="X16" s="227">
        <v>95</v>
      </c>
      <c r="Y16" s="227">
        <v>1214</v>
      </c>
      <c r="Z16" s="227">
        <v>295</v>
      </c>
      <c r="AA16" s="227">
        <v>1</v>
      </c>
      <c r="AB16" s="228">
        <v>4.4000000000000004</v>
      </c>
      <c r="AC16" s="227">
        <v>92</v>
      </c>
      <c r="AD16" s="420">
        <v>0.71</v>
      </c>
      <c r="AE16" s="420">
        <v>0.81</v>
      </c>
      <c r="AF16" s="228">
        <v>8.9</v>
      </c>
      <c r="AG16" s="420">
        <v>0.74</v>
      </c>
      <c r="AH16" s="228">
        <v>0.7</v>
      </c>
      <c r="AI16" s="227">
        <v>162</v>
      </c>
      <c r="AJ16" s="420">
        <v>3.5</v>
      </c>
      <c r="AK16" s="227">
        <v>29</v>
      </c>
      <c r="AL16" s="420">
        <v>10.57</v>
      </c>
      <c r="AM16" s="420">
        <v>11.06</v>
      </c>
      <c r="AN16" s="420">
        <v>7.63</v>
      </c>
      <c r="AO16" s="227">
        <v>126</v>
      </c>
      <c r="AP16" s="228">
        <v>2.5</v>
      </c>
      <c r="AQ16" s="228">
        <v>7.2</v>
      </c>
      <c r="AR16" s="228">
        <v>9.9</v>
      </c>
      <c r="AS16" s="228">
        <v>7.2</v>
      </c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</row>
    <row r="17" spans="1:57" s="434" customFormat="1">
      <c r="A17" s="417">
        <v>16</v>
      </c>
      <c r="B17" s="226">
        <v>16</v>
      </c>
      <c r="C17" s="226">
        <v>5</v>
      </c>
      <c r="D17" s="418">
        <v>19</v>
      </c>
      <c r="E17" s="418">
        <v>163</v>
      </c>
      <c r="F17" s="419">
        <v>57.1</v>
      </c>
      <c r="G17" s="227">
        <v>1332</v>
      </c>
      <c r="H17" s="228">
        <v>510.8</v>
      </c>
      <c r="I17" s="228">
        <v>32.200000000000003</v>
      </c>
      <c r="J17" s="228">
        <v>19.100000000000001</v>
      </c>
      <c r="K17" s="228">
        <v>51.2</v>
      </c>
      <c r="L17" s="228">
        <v>48.2</v>
      </c>
      <c r="M17" s="228">
        <v>166.5</v>
      </c>
      <c r="N17" s="228">
        <v>12.9</v>
      </c>
      <c r="O17" s="227">
        <v>3009</v>
      </c>
      <c r="P17" s="227">
        <v>1524</v>
      </c>
      <c r="Q17" s="227">
        <v>362</v>
      </c>
      <c r="R17" s="227">
        <v>209</v>
      </c>
      <c r="S17" s="227">
        <v>738</v>
      </c>
      <c r="T17" s="228">
        <v>6.3</v>
      </c>
      <c r="U17" s="228">
        <v>5.8</v>
      </c>
      <c r="V17" s="420">
        <v>0.84</v>
      </c>
      <c r="W17" s="420">
        <v>2.0099999999999998</v>
      </c>
      <c r="X17" s="227">
        <v>152</v>
      </c>
      <c r="Y17" s="227">
        <v>1958</v>
      </c>
      <c r="Z17" s="227">
        <v>478</v>
      </c>
      <c r="AA17" s="227">
        <v>7</v>
      </c>
      <c r="AB17" s="228">
        <v>7.9</v>
      </c>
      <c r="AC17" s="227">
        <v>142</v>
      </c>
      <c r="AD17" s="420">
        <v>0.71</v>
      </c>
      <c r="AE17" s="420">
        <v>0.76</v>
      </c>
      <c r="AF17" s="228">
        <v>10.199999999999999</v>
      </c>
      <c r="AG17" s="420">
        <v>0.96</v>
      </c>
      <c r="AH17" s="228">
        <v>3.6</v>
      </c>
      <c r="AI17" s="227">
        <v>152</v>
      </c>
      <c r="AJ17" s="420">
        <v>3.82</v>
      </c>
      <c r="AK17" s="227">
        <v>35</v>
      </c>
      <c r="AL17" s="420">
        <v>10.39</v>
      </c>
      <c r="AM17" s="420">
        <v>16.79</v>
      </c>
      <c r="AN17" s="420">
        <v>13.71</v>
      </c>
      <c r="AO17" s="227">
        <v>174</v>
      </c>
      <c r="AP17" s="228">
        <v>1.5</v>
      </c>
      <c r="AQ17" s="228">
        <v>5.3</v>
      </c>
      <c r="AR17" s="228">
        <v>7.1</v>
      </c>
      <c r="AS17" s="228">
        <v>7.7</v>
      </c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</row>
    <row r="18" spans="1:57" s="434" customFormat="1">
      <c r="A18" s="417">
        <v>17</v>
      </c>
      <c r="B18" s="226">
        <v>17</v>
      </c>
      <c r="C18" s="226">
        <v>5</v>
      </c>
      <c r="D18" s="418">
        <v>19</v>
      </c>
      <c r="E18" s="418">
        <v>153</v>
      </c>
      <c r="F18" s="419">
        <v>45.1</v>
      </c>
      <c r="G18" s="227">
        <v>1540</v>
      </c>
      <c r="H18" s="228">
        <v>1076.5999999999999</v>
      </c>
      <c r="I18" s="228">
        <v>33.9</v>
      </c>
      <c r="J18" s="228">
        <v>26.3</v>
      </c>
      <c r="K18" s="228">
        <v>60.3</v>
      </c>
      <c r="L18" s="228">
        <v>45.8</v>
      </c>
      <c r="M18" s="228">
        <v>217.4</v>
      </c>
      <c r="N18" s="228">
        <v>13.4</v>
      </c>
      <c r="O18" s="227">
        <v>2865</v>
      </c>
      <c r="P18" s="227">
        <v>2173</v>
      </c>
      <c r="Q18" s="227">
        <v>364</v>
      </c>
      <c r="R18" s="227">
        <v>212</v>
      </c>
      <c r="S18" s="227">
        <v>827</v>
      </c>
      <c r="T18" s="228">
        <v>5.9</v>
      </c>
      <c r="U18" s="228">
        <v>5.7</v>
      </c>
      <c r="V18" s="420">
        <v>0.84</v>
      </c>
      <c r="W18" s="420">
        <v>2.38</v>
      </c>
      <c r="X18" s="227">
        <v>154</v>
      </c>
      <c r="Y18" s="227">
        <v>1628</v>
      </c>
      <c r="Z18" s="227">
        <v>429</v>
      </c>
      <c r="AA18" s="227">
        <v>4</v>
      </c>
      <c r="AB18" s="228">
        <v>6.1</v>
      </c>
      <c r="AC18" s="227">
        <v>120</v>
      </c>
      <c r="AD18" s="420">
        <v>0.75</v>
      </c>
      <c r="AE18" s="420">
        <v>0.79</v>
      </c>
      <c r="AF18" s="228">
        <v>15.3</v>
      </c>
      <c r="AG18" s="420">
        <v>1.26</v>
      </c>
      <c r="AH18" s="228">
        <v>4</v>
      </c>
      <c r="AI18" s="227">
        <v>235</v>
      </c>
      <c r="AJ18" s="420">
        <v>5.04</v>
      </c>
      <c r="AK18" s="227">
        <v>76</v>
      </c>
      <c r="AL18" s="420">
        <v>11.96</v>
      </c>
      <c r="AM18" s="420">
        <v>16.73</v>
      </c>
      <c r="AN18" s="420">
        <v>10.86</v>
      </c>
      <c r="AO18" s="227">
        <v>243</v>
      </c>
      <c r="AP18" s="228">
        <v>2.7</v>
      </c>
      <c r="AQ18" s="228">
        <v>8.6</v>
      </c>
      <c r="AR18" s="228">
        <v>11.7</v>
      </c>
      <c r="AS18" s="228">
        <v>7</v>
      </c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</row>
    <row r="19" spans="1:57" s="434" customFormat="1">
      <c r="A19" s="417">
        <v>18</v>
      </c>
      <c r="B19" s="226">
        <v>18</v>
      </c>
      <c r="C19" s="226">
        <v>5</v>
      </c>
      <c r="D19" s="418">
        <v>19</v>
      </c>
      <c r="E19" s="418">
        <v>155</v>
      </c>
      <c r="F19" s="419">
        <v>60.7</v>
      </c>
      <c r="G19" s="227">
        <v>1970</v>
      </c>
      <c r="H19" s="228">
        <v>801.5</v>
      </c>
      <c r="I19" s="228">
        <v>50.3</v>
      </c>
      <c r="J19" s="228">
        <v>22.7</v>
      </c>
      <c r="K19" s="228">
        <v>73</v>
      </c>
      <c r="L19" s="228">
        <v>90.8</v>
      </c>
      <c r="M19" s="228">
        <v>205.1</v>
      </c>
      <c r="N19" s="228">
        <v>17</v>
      </c>
      <c r="O19" s="227">
        <v>4121</v>
      </c>
      <c r="P19" s="227">
        <v>2091</v>
      </c>
      <c r="Q19" s="227">
        <v>413</v>
      </c>
      <c r="R19" s="227">
        <v>207</v>
      </c>
      <c r="S19" s="227">
        <v>1034</v>
      </c>
      <c r="T19" s="228">
        <v>7.8</v>
      </c>
      <c r="U19" s="228">
        <v>7.9</v>
      </c>
      <c r="V19" s="420">
        <v>0.91</v>
      </c>
      <c r="W19" s="420">
        <v>2.31</v>
      </c>
      <c r="X19" s="227">
        <v>173</v>
      </c>
      <c r="Y19" s="227">
        <v>2353</v>
      </c>
      <c r="Z19" s="227">
        <v>574</v>
      </c>
      <c r="AA19" s="227">
        <v>3</v>
      </c>
      <c r="AB19" s="228">
        <v>11</v>
      </c>
      <c r="AC19" s="227">
        <v>164</v>
      </c>
      <c r="AD19" s="420">
        <v>1.31</v>
      </c>
      <c r="AE19" s="420">
        <v>1.1100000000000001</v>
      </c>
      <c r="AF19" s="228">
        <v>15.5</v>
      </c>
      <c r="AG19" s="420">
        <v>1.1100000000000001</v>
      </c>
      <c r="AH19" s="228">
        <v>2.6</v>
      </c>
      <c r="AI19" s="227">
        <v>221</v>
      </c>
      <c r="AJ19" s="420">
        <v>5.03</v>
      </c>
      <c r="AK19" s="227">
        <v>76</v>
      </c>
      <c r="AL19" s="420">
        <v>20.3</v>
      </c>
      <c r="AM19" s="420">
        <v>30.25</v>
      </c>
      <c r="AN19" s="420">
        <v>22.66</v>
      </c>
      <c r="AO19" s="227">
        <v>366</v>
      </c>
      <c r="AP19" s="228">
        <v>1.8</v>
      </c>
      <c r="AQ19" s="228">
        <v>5.8</v>
      </c>
      <c r="AR19" s="228">
        <v>7.9</v>
      </c>
      <c r="AS19" s="228">
        <v>10.5</v>
      </c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</row>
    <row r="20" spans="1:57" s="434" customFormat="1">
      <c r="A20" s="417">
        <v>19</v>
      </c>
      <c r="B20" s="226">
        <v>19</v>
      </c>
      <c r="C20" s="226">
        <v>5</v>
      </c>
      <c r="D20" s="418">
        <v>23</v>
      </c>
      <c r="E20" s="418">
        <v>148</v>
      </c>
      <c r="F20" s="419">
        <v>48.8</v>
      </c>
      <c r="G20" s="227">
        <v>1230</v>
      </c>
      <c r="H20" s="228">
        <v>954.6</v>
      </c>
      <c r="I20" s="228">
        <v>20.100000000000001</v>
      </c>
      <c r="J20" s="228">
        <v>24.3</v>
      </c>
      <c r="K20" s="228">
        <v>44.5</v>
      </c>
      <c r="L20" s="228">
        <v>27.1</v>
      </c>
      <c r="M20" s="228">
        <v>198.5</v>
      </c>
      <c r="N20" s="228">
        <v>13</v>
      </c>
      <c r="O20" s="227">
        <v>2916</v>
      </c>
      <c r="P20" s="227">
        <v>1880</v>
      </c>
      <c r="Q20" s="227">
        <v>265</v>
      </c>
      <c r="R20" s="227">
        <v>202</v>
      </c>
      <c r="S20" s="227">
        <v>661</v>
      </c>
      <c r="T20" s="228">
        <v>7.4</v>
      </c>
      <c r="U20" s="228">
        <v>5.2</v>
      </c>
      <c r="V20" s="420">
        <v>0.85</v>
      </c>
      <c r="W20" s="420">
        <v>3.01</v>
      </c>
      <c r="X20" s="227">
        <v>76</v>
      </c>
      <c r="Y20" s="227">
        <v>4273</v>
      </c>
      <c r="Z20" s="227">
        <v>797</v>
      </c>
      <c r="AA20" s="227">
        <v>9</v>
      </c>
      <c r="AB20" s="228">
        <v>6.5</v>
      </c>
      <c r="AC20" s="227">
        <v>144</v>
      </c>
      <c r="AD20" s="420">
        <v>0.65</v>
      </c>
      <c r="AE20" s="420">
        <v>0.83</v>
      </c>
      <c r="AF20" s="228">
        <v>12</v>
      </c>
      <c r="AG20" s="420">
        <v>0.99</v>
      </c>
      <c r="AH20" s="228">
        <v>3.6</v>
      </c>
      <c r="AI20" s="227">
        <v>270</v>
      </c>
      <c r="AJ20" s="420">
        <v>4.0999999999999996</v>
      </c>
      <c r="AK20" s="227">
        <v>74</v>
      </c>
      <c r="AL20" s="420">
        <v>4.29</v>
      </c>
      <c r="AM20" s="420">
        <v>8.98</v>
      </c>
      <c r="AN20" s="420">
        <v>6.41</v>
      </c>
      <c r="AO20" s="227">
        <v>237</v>
      </c>
      <c r="AP20" s="228">
        <v>2.8</v>
      </c>
      <c r="AQ20" s="228">
        <v>7.8</v>
      </c>
      <c r="AR20" s="228">
        <v>12.7</v>
      </c>
      <c r="AS20" s="228">
        <v>7.4</v>
      </c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</row>
    <row r="21" spans="1:57" s="434" customFormat="1">
      <c r="A21" s="417">
        <v>20</v>
      </c>
      <c r="B21" s="226">
        <v>20</v>
      </c>
      <c r="C21" s="226">
        <v>5</v>
      </c>
      <c r="D21" s="418">
        <v>19</v>
      </c>
      <c r="E21" s="418">
        <v>148</v>
      </c>
      <c r="F21" s="419">
        <v>46.3</v>
      </c>
      <c r="G21" s="227">
        <v>1907</v>
      </c>
      <c r="H21" s="228">
        <v>1023</v>
      </c>
      <c r="I21" s="228">
        <v>33.1</v>
      </c>
      <c r="J21" s="228">
        <v>27.7</v>
      </c>
      <c r="K21" s="228">
        <v>60.8</v>
      </c>
      <c r="L21" s="228">
        <v>81.599999999999994</v>
      </c>
      <c r="M21" s="228">
        <v>228.1</v>
      </c>
      <c r="N21" s="228">
        <v>17.899999999999999</v>
      </c>
      <c r="O21" s="227">
        <v>3986</v>
      </c>
      <c r="P21" s="227">
        <v>2663</v>
      </c>
      <c r="Q21" s="227">
        <v>530</v>
      </c>
      <c r="R21" s="227">
        <v>230</v>
      </c>
      <c r="S21" s="227">
        <v>985</v>
      </c>
      <c r="T21" s="228">
        <v>6.8</v>
      </c>
      <c r="U21" s="228">
        <v>6.6</v>
      </c>
      <c r="V21" s="420">
        <v>0.89</v>
      </c>
      <c r="W21" s="420">
        <v>2.73</v>
      </c>
      <c r="X21" s="227">
        <v>200</v>
      </c>
      <c r="Y21" s="227">
        <v>4387</v>
      </c>
      <c r="Z21" s="227">
        <v>927</v>
      </c>
      <c r="AA21" s="227">
        <v>9</v>
      </c>
      <c r="AB21" s="228">
        <v>13.5</v>
      </c>
      <c r="AC21" s="227">
        <v>238</v>
      </c>
      <c r="AD21" s="420">
        <v>1.1499999999999999</v>
      </c>
      <c r="AE21" s="420">
        <v>1.06</v>
      </c>
      <c r="AF21" s="228">
        <v>15.6</v>
      </c>
      <c r="AG21" s="420">
        <v>1.25</v>
      </c>
      <c r="AH21" s="228">
        <v>4.3</v>
      </c>
      <c r="AI21" s="227">
        <v>336</v>
      </c>
      <c r="AJ21" s="420">
        <v>5.61</v>
      </c>
      <c r="AK21" s="227">
        <v>198</v>
      </c>
      <c r="AL21" s="420">
        <v>22</v>
      </c>
      <c r="AM21" s="420">
        <v>30.5</v>
      </c>
      <c r="AN21" s="420">
        <v>20.03</v>
      </c>
      <c r="AO21" s="227">
        <v>312</v>
      </c>
      <c r="AP21" s="228">
        <v>2.9</v>
      </c>
      <c r="AQ21" s="228">
        <v>8.1999999999999993</v>
      </c>
      <c r="AR21" s="228">
        <v>11.8</v>
      </c>
      <c r="AS21" s="228">
        <v>10</v>
      </c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</row>
    <row r="22" spans="1:57" s="434" customFormat="1">
      <c r="A22" s="417">
        <v>21</v>
      </c>
      <c r="B22" s="226">
        <v>21</v>
      </c>
      <c r="C22" s="226">
        <v>5</v>
      </c>
      <c r="D22" s="418">
        <v>19</v>
      </c>
      <c r="E22" s="418">
        <v>151</v>
      </c>
      <c r="F22" s="419">
        <v>43.5</v>
      </c>
      <c r="G22" s="227">
        <v>1667</v>
      </c>
      <c r="H22" s="228">
        <v>828</v>
      </c>
      <c r="I22" s="228">
        <v>31.4</v>
      </c>
      <c r="J22" s="228">
        <v>30</v>
      </c>
      <c r="K22" s="228">
        <v>61.5</v>
      </c>
      <c r="L22" s="228">
        <v>54.4</v>
      </c>
      <c r="M22" s="228">
        <v>224.3</v>
      </c>
      <c r="N22" s="228">
        <v>13.1</v>
      </c>
      <c r="O22" s="227">
        <v>3237</v>
      </c>
      <c r="P22" s="227">
        <v>1664</v>
      </c>
      <c r="Q22" s="227">
        <v>276</v>
      </c>
      <c r="R22" s="227">
        <v>171</v>
      </c>
      <c r="S22" s="227">
        <v>808</v>
      </c>
      <c r="T22" s="228">
        <v>6.6</v>
      </c>
      <c r="U22" s="228">
        <v>6.9</v>
      </c>
      <c r="V22" s="420">
        <v>0.9</v>
      </c>
      <c r="W22" s="420">
        <v>2.0099999999999998</v>
      </c>
      <c r="X22" s="227">
        <v>172</v>
      </c>
      <c r="Y22" s="227">
        <v>2529</v>
      </c>
      <c r="Z22" s="227">
        <v>597</v>
      </c>
      <c r="AA22" s="227">
        <v>4</v>
      </c>
      <c r="AB22" s="228">
        <v>7.6</v>
      </c>
      <c r="AC22" s="227">
        <v>244</v>
      </c>
      <c r="AD22" s="420">
        <v>1.01</v>
      </c>
      <c r="AE22" s="420">
        <v>0.95</v>
      </c>
      <c r="AF22" s="228">
        <v>10.8</v>
      </c>
      <c r="AG22" s="420">
        <v>0.81</v>
      </c>
      <c r="AH22" s="228">
        <v>2.8</v>
      </c>
      <c r="AI22" s="227">
        <v>204</v>
      </c>
      <c r="AJ22" s="420">
        <v>4.9000000000000004</v>
      </c>
      <c r="AK22" s="227">
        <v>74</v>
      </c>
      <c r="AL22" s="420">
        <v>8.7799999999999994</v>
      </c>
      <c r="AM22" s="420">
        <v>16.100000000000001</v>
      </c>
      <c r="AN22" s="420">
        <v>13.08</v>
      </c>
      <c r="AO22" s="227">
        <v>392</v>
      </c>
      <c r="AP22" s="228">
        <v>3</v>
      </c>
      <c r="AQ22" s="228">
        <v>7.1</v>
      </c>
      <c r="AR22" s="228">
        <v>10.6</v>
      </c>
      <c r="AS22" s="228">
        <v>8.1</v>
      </c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</row>
    <row r="23" spans="1:57" s="434" customFormat="1">
      <c r="A23" s="417">
        <v>22</v>
      </c>
      <c r="B23" s="226">
        <v>22</v>
      </c>
      <c r="C23" s="226">
        <v>5</v>
      </c>
      <c r="D23" s="422">
        <v>19</v>
      </c>
      <c r="E23" s="422">
        <v>165</v>
      </c>
      <c r="F23" s="423">
        <v>56.1</v>
      </c>
      <c r="G23" s="227">
        <v>1527</v>
      </c>
      <c r="H23" s="228">
        <v>739.1</v>
      </c>
      <c r="I23" s="228">
        <v>32.700000000000003</v>
      </c>
      <c r="J23" s="228">
        <v>23.2</v>
      </c>
      <c r="K23" s="228">
        <v>55.9</v>
      </c>
      <c r="L23" s="228">
        <v>61.9</v>
      </c>
      <c r="M23" s="228">
        <v>180.5</v>
      </c>
      <c r="N23" s="228">
        <v>13.5</v>
      </c>
      <c r="O23" s="227">
        <v>3213</v>
      </c>
      <c r="P23" s="227">
        <v>1869</v>
      </c>
      <c r="Q23" s="227">
        <v>263</v>
      </c>
      <c r="R23" s="227">
        <v>183</v>
      </c>
      <c r="S23" s="227">
        <v>766</v>
      </c>
      <c r="T23" s="228">
        <v>6.7</v>
      </c>
      <c r="U23" s="228">
        <v>6.9</v>
      </c>
      <c r="V23" s="420">
        <v>0.76</v>
      </c>
      <c r="W23" s="420">
        <v>2.16</v>
      </c>
      <c r="X23" s="227">
        <v>269</v>
      </c>
      <c r="Y23" s="227">
        <v>4020</v>
      </c>
      <c r="Z23" s="227">
        <v>951</v>
      </c>
      <c r="AA23" s="227">
        <v>3</v>
      </c>
      <c r="AB23" s="228">
        <v>10.1</v>
      </c>
      <c r="AC23" s="227">
        <v>209</v>
      </c>
      <c r="AD23" s="420">
        <v>1.07</v>
      </c>
      <c r="AE23" s="420">
        <v>0.91</v>
      </c>
      <c r="AF23" s="228">
        <v>15.7</v>
      </c>
      <c r="AG23" s="420">
        <v>0.96</v>
      </c>
      <c r="AH23" s="228">
        <v>5.2</v>
      </c>
      <c r="AI23" s="227">
        <v>291</v>
      </c>
      <c r="AJ23" s="420">
        <v>5.14</v>
      </c>
      <c r="AK23" s="227">
        <v>114</v>
      </c>
      <c r="AL23" s="420">
        <v>12.86</v>
      </c>
      <c r="AM23" s="420">
        <v>18.829999999999998</v>
      </c>
      <c r="AN23" s="420">
        <v>14.34</v>
      </c>
      <c r="AO23" s="227">
        <v>430</v>
      </c>
      <c r="AP23" s="228">
        <v>2.7</v>
      </c>
      <c r="AQ23" s="228">
        <v>6.4</v>
      </c>
      <c r="AR23" s="228">
        <v>9.5</v>
      </c>
      <c r="AS23" s="228">
        <v>8.1</v>
      </c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</row>
    <row r="24" spans="1:57" s="434" customFormat="1">
      <c r="A24" s="417">
        <v>23</v>
      </c>
      <c r="B24" s="226">
        <v>23</v>
      </c>
      <c r="C24" s="226">
        <v>5</v>
      </c>
      <c r="D24" s="418">
        <v>19</v>
      </c>
      <c r="E24" s="418">
        <v>162</v>
      </c>
      <c r="F24" s="419">
        <v>52.9</v>
      </c>
      <c r="G24" s="227">
        <v>1746</v>
      </c>
      <c r="H24" s="228">
        <v>1064.9000000000001</v>
      </c>
      <c r="I24" s="228">
        <v>31.5</v>
      </c>
      <c r="J24" s="228">
        <v>23.3</v>
      </c>
      <c r="K24" s="228">
        <v>54.8</v>
      </c>
      <c r="L24" s="228">
        <v>64.2</v>
      </c>
      <c r="M24" s="228">
        <v>234.3</v>
      </c>
      <c r="N24" s="228">
        <v>14</v>
      </c>
      <c r="O24" s="227">
        <v>3243</v>
      </c>
      <c r="P24" s="227">
        <v>2010</v>
      </c>
      <c r="Q24" s="227">
        <v>418</v>
      </c>
      <c r="R24" s="227">
        <v>192</v>
      </c>
      <c r="S24" s="227">
        <v>851</v>
      </c>
      <c r="T24" s="228">
        <v>6.2</v>
      </c>
      <c r="U24" s="228">
        <v>5.9</v>
      </c>
      <c r="V24" s="420">
        <v>0.86</v>
      </c>
      <c r="W24" s="420">
        <v>2.38</v>
      </c>
      <c r="X24" s="227">
        <v>403</v>
      </c>
      <c r="Y24" s="227">
        <v>3291</v>
      </c>
      <c r="Z24" s="227">
        <v>955</v>
      </c>
      <c r="AA24" s="227">
        <v>6</v>
      </c>
      <c r="AB24" s="228">
        <v>9.6999999999999993</v>
      </c>
      <c r="AC24" s="227">
        <v>124</v>
      </c>
      <c r="AD24" s="420">
        <v>0.88</v>
      </c>
      <c r="AE24" s="420">
        <v>1.01</v>
      </c>
      <c r="AF24" s="228">
        <v>12.5</v>
      </c>
      <c r="AG24" s="420">
        <v>0.99</v>
      </c>
      <c r="AH24" s="228">
        <v>6.7</v>
      </c>
      <c r="AI24" s="227">
        <v>226</v>
      </c>
      <c r="AJ24" s="420">
        <v>5.25</v>
      </c>
      <c r="AK24" s="227">
        <v>69</v>
      </c>
      <c r="AL24" s="420">
        <v>18.2</v>
      </c>
      <c r="AM24" s="420">
        <v>22.46</v>
      </c>
      <c r="AN24" s="420">
        <v>13.81</v>
      </c>
      <c r="AO24" s="227">
        <v>349</v>
      </c>
      <c r="AP24" s="228">
        <v>2.9</v>
      </c>
      <c r="AQ24" s="228">
        <v>7.3</v>
      </c>
      <c r="AR24" s="228">
        <v>10.6</v>
      </c>
      <c r="AS24" s="228">
        <v>8.1999999999999993</v>
      </c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</row>
    <row r="25" spans="1:57" s="434" customFormat="1">
      <c r="A25" s="417">
        <v>24</v>
      </c>
      <c r="B25" s="229">
        <v>1</v>
      </c>
      <c r="C25" s="424">
        <v>7</v>
      </c>
      <c r="D25" s="418">
        <v>20</v>
      </c>
      <c r="E25" s="418">
        <v>155</v>
      </c>
      <c r="F25" s="425">
        <v>54.9</v>
      </c>
      <c r="G25" s="230">
        <v>2422</v>
      </c>
      <c r="H25" s="426">
        <v>1642.4</v>
      </c>
      <c r="I25" s="231">
        <v>46.8</v>
      </c>
      <c r="J25" s="231">
        <v>39.700000000000003</v>
      </c>
      <c r="K25" s="231">
        <v>86.5</v>
      </c>
      <c r="L25" s="231">
        <v>86.5</v>
      </c>
      <c r="M25" s="231">
        <v>316.2</v>
      </c>
      <c r="N25" s="231">
        <v>22.5</v>
      </c>
      <c r="O25" s="230">
        <v>4449</v>
      </c>
      <c r="P25" s="230">
        <v>3540</v>
      </c>
      <c r="Q25" s="230">
        <v>972</v>
      </c>
      <c r="R25" s="230">
        <v>371</v>
      </c>
      <c r="S25" s="230">
        <v>1471</v>
      </c>
      <c r="T25" s="231">
        <v>11.8</v>
      </c>
      <c r="U25" s="231">
        <v>11.1</v>
      </c>
      <c r="V25" s="427">
        <v>1.5</v>
      </c>
      <c r="W25" s="427">
        <v>4.4000000000000004</v>
      </c>
      <c r="X25" s="230">
        <v>310</v>
      </c>
      <c r="Y25" s="230">
        <v>7014</v>
      </c>
      <c r="Z25" s="230">
        <v>1484</v>
      </c>
      <c r="AA25" s="230">
        <v>9</v>
      </c>
      <c r="AB25" s="231">
        <v>11.6</v>
      </c>
      <c r="AC25" s="230">
        <v>337</v>
      </c>
      <c r="AD25" s="427">
        <v>1.45</v>
      </c>
      <c r="AE25" s="427">
        <v>1.86</v>
      </c>
      <c r="AF25" s="231">
        <v>16.5</v>
      </c>
      <c r="AG25" s="427">
        <v>1.73</v>
      </c>
      <c r="AH25" s="231">
        <v>7</v>
      </c>
      <c r="AI25" s="230">
        <v>387</v>
      </c>
      <c r="AJ25" s="427">
        <v>8.8699999999999992</v>
      </c>
      <c r="AK25" s="230">
        <v>120</v>
      </c>
      <c r="AL25" s="427">
        <v>25.67</v>
      </c>
      <c r="AM25" s="427">
        <v>26.58</v>
      </c>
      <c r="AN25" s="427">
        <v>23.1</v>
      </c>
      <c r="AO25" s="230">
        <v>407</v>
      </c>
      <c r="AP25" s="231">
        <v>3.6</v>
      </c>
      <c r="AQ25" s="231">
        <v>11.2</v>
      </c>
      <c r="AR25" s="231">
        <v>17.2</v>
      </c>
      <c r="AS25" s="231">
        <v>11.2</v>
      </c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</row>
    <row r="26" spans="1:57" s="434" customFormat="1">
      <c r="A26" s="417">
        <v>25</v>
      </c>
      <c r="B26" s="229">
        <v>2</v>
      </c>
      <c r="C26" s="424">
        <v>7</v>
      </c>
      <c r="D26" s="418">
        <v>19</v>
      </c>
      <c r="E26" s="418">
        <v>158</v>
      </c>
      <c r="F26" s="425">
        <v>41.7</v>
      </c>
      <c r="G26" s="230">
        <v>1811</v>
      </c>
      <c r="H26" s="426">
        <v>942.3</v>
      </c>
      <c r="I26" s="231">
        <v>36.700000000000003</v>
      </c>
      <c r="J26" s="231">
        <v>24.4</v>
      </c>
      <c r="K26" s="231">
        <v>61.1</v>
      </c>
      <c r="L26" s="231">
        <v>62</v>
      </c>
      <c r="M26" s="231">
        <v>246.2</v>
      </c>
      <c r="N26" s="231">
        <v>13.1</v>
      </c>
      <c r="O26" s="230">
        <v>3268</v>
      </c>
      <c r="P26" s="230">
        <v>1508</v>
      </c>
      <c r="Q26" s="230">
        <v>310</v>
      </c>
      <c r="R26" s="230">
        <v>188</v>
      </c>
      <c r="S26" s="230">
        <v>861</v>
      </c>
      <c r="T26" s="231">
        <v>7</v>
      </c>
      <c r="U26" s="231">
        <v>6</v>
      </c>
      <c r="V26" s="427">
        <v>0.92</v>
      </c>
      <c r="W26" s="427">
        <v>2.93</v>
      </c>
      <c r="X26" s="230">
        <v>149</v>
      </c>
      <c r="Y26" s="230">
        <v>659</v>
      </c>
      <c r="Z26" s="230">
        <v>262</v>
      </c>
      <c r="AA26" s="230">
        <v>3</v>
      </c>
      <c r="AB26" s="231">
        <v>9.1</v>
      </c>
      <c r="AC26" s="230">
        <v>150</v>
      </c>
      <c r="AD26" s="427">
        <v>0.79</v>
      </c>
      <c r="AE26" s="427">
        <v>1.01</v>
      </c>
      <c r="AF26" s="231">
        <v>11.2</v>
      </c>
      <c r="AG26" s="427">
        <v>0.6</v>
      </c>
      <c r="AH26" s="231">
        <v>3.6</v>
      </c>
      <c r="AI26" s="230">
        <v>190</v>
      </c>
      <c r="AJ26" s="427">
        <v>4.1900000000000004</v>
      </c>
      <c r="AK26" s="230">
        <v>77</v>
      </c>
      <c r="AL26" s="427">
        <v>9.1300000000000008</v>
      </c>
      <c r="AM26" s="427">
        <v>21.08</v>
      </c>
      <c r="AN26" s="427">
        <v>15.7</v>
      </c>
      <c r="AO26" s="230">
        <v>299</v>
      </c>
      <c r="AP26" s="231">
        <v>2.1</v>
      </c>
      <c r="AQ26" s="231">
        <v>4.8</v>
      </c>
      <c r="AR26" s="231">
        <v>7.9</v>
      </c>
      <c r="AS26" s="231">
        <v>8.3000000000000007</v>
      </c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</row>
    <row r="27" spans="1:57" s="434" customFormat="1">
      <c r="A27" s="417">
        <v>26</v>
      </c>
      <c r="B27" s="229">
        <v>3</v>
      </c>
      <c r="C27" s="424">
        <v>7</v>
      </c>
      <c r="D27" s="418">
        <v>19</v>
      </c>
      <c r="E27" s="418">
        <v>167</v>
      </c>
      <c r="F27" s="425">
        <v>51</v>
      </c>
      <c r="G27" s="230">
        <v>1827</v>
      </c>
      <c r="H27" s="426">
        <v>1128.5</v>
      </c>
      <c r="I27" s="231">
        <v>44.4</v>
      </c>
      <c r="J27" s="231">
        <v>25.8</v>
      </c>
      <c r="K27" s="231">
        <v>70.3</v>
      </c>
      <c r="L27" s="231">
        <v>73.5</v>
      </c>
      <c r="M27" s="231">
        <v>213.2</v>
      </c>
      <c r="N27" s="231">
        <v>19.5</v>
      </c>
      <c r="O27" s="230">
        <v>4693</v>
      </c>
      <c r="P27" s="230">
        <v>2334</v>
      </c>
      <c r="Q27" s="230">
        <v>777</v>
      </c>
      <c r="R27" s="230">
        <v>219</v>
      </c>
      <c r="S27" s="230">
        <v>1180</v>
      </c>
      <c r="T27" s="231">
        <v>5.8</v>
      </c>
      <c r="U27" s="231">
        <v>7.6</v>
      </c>
      <c r="V27" s="427">
        <v>0.84</v>
      </c>
      <c r="W27" s="427">
        <v>1.52</v>
      </c>
      <c r="X27" s="230">
        <v>251</v>
      </c>
      <c r="Y27" s="230">
        <v>2107</v>
      </c>
      <c r="Z27" s="230">
        <v>603</v>
      </c>
      <c r="AA27" s="230">
        <v>2</v>
      </c>
      <c r="AB27" s="231">
        <v>9.8000000000000007</v>
      </c>
      <c r="AC27" s="230">
        <v>120</v>
      </c>
      <c r="AD27" s="427">
        <v>1.24</v>
      </c>
      <c r="AE27" s="427">
        <v>1.49</v>
      </c>
      <c r="AF27" s="231">
        <v>17</v>
      </c>
      <c r="AG27" s="427">
        <v>1.01</v>
      </c>
      <c r="AH27" s="231">
        <v>6.1</v>
      </c>
      <c r="AI27" s="230">
        <v>227</v>
      </c>
      <c r="AJ27" s="427">
        <v>6.62</v>
      </c>
      <c r="AK27" s="230">
        <v>83</v>
      </c>
      <c r="AL27" s="427">
        <v>21.56</v>
      </c>
      <c r="AM27" s="427">
        <v>24.32</v>
      </c>
      <c r="AN27" s="427">
        <v>17.100000000000001</v>
      </c>
      <c r="AO27" s="230">
        <v>242</v>
      </c>
      <c r="AP27" s="231">
        <v>2.4</v>
      </c>
      <c r="AQ27" s="231">
        <v>6.5</v>
      </c>
      <c r="AR27" s="231">
        <v>9.6</v>
      </c>
      <c r="AS27" s="231">
        <v>11.8</v>
      </c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</row>
    <row r="28" spans="1:57" s="434" customFormat="1">
      <c r="A28" s="417">
        <v>27</v>
      </c>
      <c r="B28" s="229">
        <v>4</v>
      </c>
      <c r="C28" s="424">
        <v>7</v>
      </c>
      <c r="D28" s="418">
        <v>19</v>
      </c>
      <c r="E28" s="418">
        <v>158</v>
      </c>
      <c r="F28" s="428">
        <v>54.9</v>
      </c>
      <c r="G28" s="230">
        <v>1206</v>
      </c>
      <c r="H28" s="426">
        <v>661.3</v>
      </c>
      <c r="I28" s="231">
        <v>25.5</v>
      </c>
      <c r="J28" s="231">
        <v>15.7</v>
      </c>
      <c r="K28" s="231">
        <v>41.2</v>
      </c>
      <c r="L28" s="231">
        <v>51.2</v>
      </c>
      <c r="M28" s="231">
        <v>144.9</v>
      </c>
      <c r="N28" s="231">
        <v>23.2</v>
      </c>
      <c r="O28" s="230">
        <v>6914</v>
      </c>
      <c r="P28" s="230">
        <v>1911</v>
      </c>
      <c r="Q28" s="230">
        <v>427</v>
      </c>
      <c r="R28" s="230">
        <v>153</v>
      </c>
      <c r="S28" s="230">
        <v>705</v>
      </c>
      <c r="T28" s="231">
        <v>5.3</v>
      </c>
      <c r="U28" s="231">
        <v>4.7</v>
      </c>
      <c r="V28" s="427">
        <v>0.71</v>
      </c>
      <c r="W28" s="427">
        <v>1.44</v>
      </c>
      <c r="X28" s="230">
        <v>155</v>
      </c>
      <c r="Y28" s="230">
        <v>2554</v>
      </c>
      <c r="Z28" s="230">
        <v>580</v>
      </c>
      <c r="AA28" s="230">
        <v>2</v>
      </c>
      <c r="AB28" s="231">
        <v>9.1999999999999993</v>
      </c>
      <c r="AC28" s="230">
        <v>220</v>
      </c>
      <c r="AD28" s="427">
        <v>0.56000000000000005</v>
      </c>
      <c r="AE28" s="427">
        <v>0.93</v>
      </c>
      <c r="AF28" s="231">
        <v>8</v>
      </c>
      <c r="AG28" s="427">
        <v>0.79</v>
      </c>
      <c r="AH28" s="231">
        <v>2.1</v>
      </c>
      <c r="AI28" s="230">
        <v>249</v>
      </c>
      <c r="AJ28" s="427">
        <v>4.91</v>
      </c>
      <c r="AK28" s="230">
        <v>79</v>
      </c>
      <c r="AL28" s="427">
        <v>12.87</v>
      </c>
      <c r="AM28" s="427">
        <v>17.7</v>
      </c>
      <c r="AN28" s="427">
        <v>10.68</v>
      </c>
      <c r="AO28" s="230">
        <v>257</v>
      </c>
      <c r="AP28" s="231">
        <v>2.5</v>
      </c>
      <c r="AQ28" s="231">
        <v>6.4</v>
      </c>
      <c r="AR28" s="231">
        <v>8.9</v>
      </c>
      <c r="AS28" s="231">
        <v>17.5</v>
      </c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</row>
    <row r="29" spans="1:57" s="434" customFormat="1">
      <c r="A29" s="417">
        <v>28</v>
      </c>
      <c r="B29" s="229">
        <v>5</v>
      </c>
      <c r="C29" s="424">
        <v>7</v>
      </c>
      <c r="D29" s="418">
        <v>19</v>
      </c>
      <c r="E29" s="418">
        <v>157</v>
      </c>
      <c r="F29" s="428">
        <v>52.1</v>
      </c>
      <c r="G29" s="230">
        <v>2032</v>
      </c>
      <c r="H29" s="426">
        <v>1396.4</v>
      </c>
      <c r="I29" s="231">
        <v>44</v>
      </c>
      <c r="J29" s="231">
        <v>28.2</v>
      </c>
      <c r="K29" s="231">
        <v>72.099999999999994</v>
      </c>
      <c r="L29" s="231">
        <v>71.3</v>
      </c>
      <c r="M29" s="231">
        <v>267.89999999999998</v>
      </c>
      <c r="N29" s="231">
        <v>17.2</v>
      </c>
      <c r="O29" s="230">
        <v>3787</v>
      </c>
      <c r="P29" s="230">
        <v>2396</v>
      </c>
      <c r="Q29" s="230">
        <v>700</v>
      </c>
      <c r="R29" s="230">
        <v>226</v>
      </c>
      <c r="S29" s="230">
        <v>1145</v>
      </c>
      <c r="T29" s="231">
        <v>6.4</v>
      </c>
      <c r="U29" s="231">
        <v>8.8000000000000007</v>
      </c>
      <c r="V29" s="427">
        <v>0.99</v>
      </c>
      <c r="W29" s="427">
        <v>2.48</v>
      </c>
      <c r="X29" s="230">
        <v>225</v>
      </c>
      <c r="Y29" s="230">
        <v>1485</v>
      </c>
      <c r="Z29" s="230">
        <v>473</v>
      </c>
      <c r="AA29" s="230">
        <v>3</v>
      </c>
      <c r="AB29" s="231">
        <v>9.1</v>
      </c>
      <c r="AC29" s="230">
        <v>100</v>
      </c>
      <c r="AD29" s="427">
        <v>1.1499999999999999</v>
      </c>
      <c r="AE29" s="427">
        <v>1.25</v>
      </c>
      <c r="AF29" s="231">
        <v>12.5</v>
      </c>
      <c r="AG29" s="427">
        <v>1.02</v>
      </c>
      <c r="AH29" s="231">
        <v>3.4</v>
      </c>
      <c r="AI29" s="230">
        <v>251</v>
      </c>
      <c r="AJ29" s="427">
        <v>6.38</v>
      </c>
      <c r="AK29" s="230">
        <v>78</v>
      </c>
      <c r="AL29" s="427">
        <v>20.49</v>
      </c>
      <c r="AM29" s="427">
        <v>22.59</v>
      </c>
      <c r="AN29" s="427">
        <v>14.16</v>
      </c>
      <c r="AO29" s="230">
        <v>348</v>
      </c>
      <c r="AP29" s="231">
        <v>3</v>
      </c>
      <c r="AQ29" s="231">
        <v>7.3</v>
      </c>
      <c r="AR29" s="231">
        <v>10.3</v>
      </c>
      <c r="AS29" s="231">
        <v>9.6</v>
      </c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</row>
    <row r="30" spans="1:57" s="434" customFormat="1">
      <c r="A30" s="417">
        <v>29</v>
      </c>
      <c r="B30" s="229">
        <v>6</v>
      </c>
      <c r="C30" s="424">
        <v>7</v>
      </c>
      <c r="D30" s="418">
        <v>19</v>
      </c>
      <c r="E30" s="418">
        <v>159</v>
      </c>
      <c r="F30" s="425">
        <v>60.5</v>
      </c>
      <c r="G30" s="230">
        <v>2317</v>
      </c>
      <c r="H30" s="426">
        <v>1166.5999999999999</v>
      </c>
      <c r="I30" s="231">
        <v>32.700000000000003</v>
      </c>
      <c r="J30" s="231">
        <v>35</v>
      </c>
      <c r="K30" s="231">
        <v>67.7</v>
      </c>
      <c r="L30" s="231">
        <v>97.6</v>
      </c>
      <c r="M30" s="231">
        <v>287.60000000000002</v>
      </c>
      <c r="N30" s="231">
        <v>19.5</v>
      </c>
      <c r="O30" s="230">
        <v>4875</v>
      </c>
      <c r="P30" s="230">
        <v>2336</v>
      </c>
      <c r="Q30" s="230">
        <v>504</v>
      </c>
      <c r="R30" s="230">
        <v>251</v>
      </c>
      <c r="S30" s="230">
        <v>1060</v>
      </c>
      <c r="T30" s="231">
        <v>8.1999999999999993</v>
      </c>
      <c r="U30" s="231">
        <v>8.4</v>
      </c>
      <c r="V30" s="427">
        <v>1.1599999999999999</v>
      </c>
      <c r="W30" s="427">
        <v>3.63</v>
      </c>
      <c r="X30" s="230">
        <v>220</v>
      </c>
      <c r="Y30" s="230">
        <v>2123</v>
      </c>
      <c r="Z30" s="230">
        <v>577</v>
      </c>
      <c r="AA30" s="230">
        <v>2</v>
      </c>
      <c r="AB30" s="231">
        <v>15.5</v>
      </c>
      <c r="AC30" s="230">
        <v>139</v>
      </c>
      <c r="AD30" s="427">
        <v>1.1399999999999999</v>
      </c>
      <c r="AE30" s="427">
        <v>1.01</v>
      </c>
      <c r="AF30" s="231">
        <v>12.9</v>
      </c>
      <c r="AG30" s="427">
        <v>1.01</v>
      </c>
      <c r="AH30" s="231">
        <v>3.1</v>
      </c>
      <c r="AI30" s="230">
        <v>299</v>
      </c>
      <c r="AJ30" s="427">
        <v>5.08</v>
      </c>
      <c r="AK30" s="230">
        <v>146</v>
      </c>
      <c r="AL30" s="427">
        <v>20.77</v>
      </c>
      <c r="AM30" s="427">
        <v>36.340000000000003</v>
      </c>
      <c r="AN30" s="427">
        <v>26.59</v>
      </c>
      <c r="AO30" s="230">
        <v>303</v>
      </c>
      <c r="AP30" s="231">
        <v>3</v>
      </c>
      <c r="AQ30" s="231">
        <v>6.9</v>
      </c>
      <c r="AR30" s="231">
        <v>10.9</v>
      </c>
      <c r="AS30" s="231">
        <v>12.3</v>
      </c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</row>
    <row r="31" spans="1:57" s="434" customFormat="1">
      <c r="A31" s="417">
        <v>30</v>
      </c>
      <c r="B31" s="229">
        <v>7</v>
      </c>
      <c r="C31" s="424">
        <v>7</v>
      </c>
      <c r="D31" s="418">
        <v>19</v>
      </c>
      <c r="E31" s="418">
        <v>159</v>
      </c>
      <c r="F31" s="425">
        <v>56.2</v>
      </c>
      <c r="G31" s="230">
        <v>1573</v>
      </c>
      <c r="H31" s="426">
        <v>1111.5</v>
      </c>
      <c r="I31" s="231">
        <v>32.9</v>
      </c>
      <c r="J31" s="231">
        <v>32.6</v>
      </c>
      <c r="K31" s="231">
        <v>65.5</v>
      </c>
      <c r="L31" s="231">
        <v>50.8</v>
      </c>
      <c r="M31" s="231">
        <v>207</v>
      </c>
      <c r="N31" s="231">
        <v>15.9</v>
      </c>
      <c r="O31" s="230">
        <v>3607</v>
      </c>
      <c r="P31" s="230">
        <v>2217</v>
      </c>
      <c r="Q31" s="230">
        <v>505</v>
      </c>
      <c r="R31" s="230">
        <v>252</v>
      </c>
      <c r="S31" s="230">
        <v>959</v>
      </c>
      <c r="T31" s="231">
        <v>8.6999999999999993</v>
      </c>
      <c r="U31" s="231">
        <v>7.5</v>
      </c>
      <c r="V31" s="427">
        <v>1.17</v>
      </c>
      <c r="W31" s="427">
        <v>2.12</v>
      </c>
      <c r="X31" s="230">
        <v>88</v>
      </c>
      <c r="Y31" s="230">
        <v>1788</v>
      </c>
      <c r="Z31" s="230">
        <v>389</v>
      </c>
      <c r="AA31" s="230">
        <v>2</v>
      </c>
      <c r="AB31" s="231">
        <v>13.6</v>
      </c>
      <c r="AC31" s="230">
        <v>89</v>
      </c>
      <c r="AD31" s="427">
        <v>1.1599999999999999</v>
      </c>
      <c r="AE31" s="427">
        <v>0.89</v>
      </c>
      <c r="AF31" s="231">
        <v>10.8</v>
      </c>
      <c r="AG31" s="427">
        <v>1.01</v>
      </c>
      <c r="AH31" s="231">
        <v>2.5</v>
      </c>
      <c r="AI31" s="230">
        <v>246</v>
      </c>
      <c r="AJ31" s="427">
        <v>4.93</v>
      </c>
      <c r="AK31" s="230">
        <v>62</v>
      </c>
      <c r="AL31" s="427">
        <v>11.02</v>
      </c>
      <c r="AM31" s="427">
        <v>16.75</v>
      </c>
      <c r="AN31" s="427">
        <v>17.489999999999998</v>
      </c>
      <c r="AO31" s="230">
        <v>319</v>
      </c>
      <c r="AP31" s="231">
        <v>2.4</v>
      </c>
      <c r="AQ31" s="231">
        <v>6.1</v>
      </c>
      <c r="AR31" s="231">
        <v>8.6999999999999993</v>
      </c>
      <c r="AS31" s="231">
        <v>9.1</v>
      </c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</row>
    <row r="32" spans="1:57" s="434" customFormat="1">
      <c r="A32" s="417">
        <v>31</v>
      </c>
      <c r="B32" s="229">
        <v>8</v>
      </c>
      <c r="C32" s="424">
        <v>7</v>
      </c>
      <c r="D32" s="418">
        <v>19</v>
      </c>
      <c r="E32" s="418">
        <v>153</v>
      </c>
      <c r="F32" s="425">
        <v>42</v>
      </c>
      <c r="G32" s="230">
        <v>1354</v>
      </c>
      <c r="H32" s="426">
        <v>639.29999999999995</v>
      </c>
      <c r="I32" s="231">
        <v>32</v>
      </c>
      <c r="J32" s="231">
        <v>23.6</v>
      </c>
      <c r="K32" s="231">
        <v>55.6</v>
      </c>
      <c r="L32" s="231">
        <v>51.9</v>
      </c>
      <c r="M32" s="231">
        <v>159.4</v>
      </c>
      <c r="N32" s="231">
        <v>12.1</v>
      </c>
      <c r="O32" s="230">
        <v>2937</v>
      </c>
      <c r="P32" s="230">
        <v>1553</v>
      </c>
      <c r="Q32" s="230">
        <v>349</v>
      </c>
      <c r="R32" s="230">
        <v>163</v>
      </c>
      <c r="S32" s="230">
        <v>726</v>
      </c>
      <c r="T32" s="231">
        <v>5.9</v>
      </c>
      <c r="U32" s="231">
        <v>6.3</v>
      </c>
      <c r="V32" s="427">
        <v>0.77</v>
      </c>
      <c r="W32" s="427">
        <v>1.79</v>
      </c>
      <c r="X32" s="230">
        <v>240</v>
      </c>
      <c r="Y32" s="230">
        <v>764</v>
      </c>
      <c r="Z32" s="230">
        <v>366</v>
      </c>
      <c r="AA32" s="230">
        <v>3</v>
      </c>
      <c r="AB32" s="231">
        <v>5.5</v>
      </c>
      <c r="AC32" s="230">
        <v>238</v>
      </c>
      <c r="AD32" s="427">
        <v>0.95</v>
      </c>
      <c r="AE32" s="427">
        <v>0.86</v>
      </c>
      <c r="AF32" s="231">
        <v>10.3</v>
      </c>
      <c r="AG32" s="427">
        <v>0.8</v>
      </c>
      <c r="AH32" s="231">
        <v>4.5</v>
      </c>
      <c r="AI32" s="230">
        <v>146</v>
      </c>
      <c r="AJ32" s="427">
        <v>4.32</v>
      </c>
      <c r="AK32" s="230">
        <v>32</v>
      </c>
      <c r="AL32" s="427">
        <v>13.07</v>
      </c>
      <c r="AM32" s="427">
        <v>19.14</v>
      </c>
      <c r="AN32" s="427">
        <v>11.08</v>
      </c>
      <c r="AO32" s="230">
        <v>341</v>
      </c>
      <c r="AP32" s="231">
        <v>2.2000000000000002</v>
      </c>
      <c r="AQ32" s="231">
        <v>5.2</v>
      </c>
      <c r="AR32" s="231">
        <v>7.6</v>
      </c>
      <c r="AS32" s="231">
        <v>7.4</v>
      </c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</row>
    <row r="33" spans="1:57" s="434" customFormat="1">
      <c r="A33" s="417">
        <v>32</v>
      </c>
      <c r="B33" s="229">
        <v>9</v>
      </c>
      <c r="C33" s="424">
        <v>7</v>
      </c>
      <c r="D33" s="418">
        <v>19</v>
      </c>
      <c r="E33" s="418">
        <v>146</v>
      </c>
      <c r="F33" s="425">
        <v>43.4</v>
      </c>
      <c r="G33" s="230">
        <v>1784</v>
      </c>
      <c r="H33" s="426">
        <v>977.6</v>
      </c>
      <c r="I33" s="231">
        <v>47.5</v>
      </c>
      <c r="J33" s="231">
        <v>28.6</v>
      </c>
      <c r="K33" s="231">
        <v>76.099999999999994</v>
      </c>
      <c r="L33" s="231">
        <v>61</v>
      </c>
      <c r="M33" s="231">
        <v>222.1</v>
      </c>
      <c r="N33" s="231">
        <v>14</v>
      </c>
      <c r="O33" s="230">
        <v>2929</v>
      </c>
      <c r="P33" s="230">
        <v>2102</v>
      </c>
      <c r="Q33" s="230">
        <v>488</v>
      </c>
      <c r="R33" s="230">
        <v>223</v>
      </c>
      <c r="S33" s="230">
        <v>1111</v>
      </c>
      <c r="T33" s="231">
        <v>6.3</v>
      </c>
      <c r="U33" s="231">
        <v>8</v>
      </c>
      <c r="V33" s="427">
        <v>1.1299999999999999</v>
      </c>
      <c r="W33" s="427">
        <v>2.56</v>
      </c>
      <c r="X33" s="230">
        <v>294</v>
      </c>
      <c r="Y33" s="230">
        <v>2425</v>
      </c>
      <c r="Z33" s="230">
        <v>698</v>
      </c>
      <c r="AA33" s="230">
        <v>7</v>
      </c>
      <c r="AB33" s="231">
        <v>10.8</v>
      </c>
      <c r="AC33" s="230">
        <v>375</v>
      </c>
      <c r="AD33" s="427">
        <v>0.96</v>
      </c>
      <c r="AE33" s="427">
        <v>1.22</v>
      </c>
      <c r="AF33" s="231">
        <v>15.1</v>
      </c>
      <c r="AG33" s="427">
        <v>1.0900000000000001</v>
      </c>
      <c r="AH33" s="231">
        <v>7.3</v>
      </c>
      <c r="AI33" s="230">
        <v>268</v>
      </c>
      <c r="AJ33" s="427">
        <v>6.51</v>
      </c>
      <c r="AK33" s="230">
        <v>80</v>
      </c>
      <c r="AL33" s="427">
        <v>14.73</v>
      </c>
      <c r="AM33" s="427">
        <v>20.87</v>
      </c>
      <c r="AN33" s="427">
        <v>16.05</v>
      </c>
      <c r="AO33" s="230">
        <v>480</v>
      </c>
      <c r="AP33" s="231">
        <v>3.2</v>
      </c>
      <c r="AQ33" s="231">
        <v>12.6</v>
      </c>
      <c r="AR33" s="231">
        <v>16.2</v>
      </c>
      <c r="AS33" s="231">
        <v>7.4</v>
      </c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</row>
    <row r="34" spans="1:57" s="434" customFormat="1">
      <c r="A34" s="417">
        <v>33</v>
      </c>
      <c r="B34" s="229">
        <v>10</v>
      </c>
      <c r="C34" s="424">
        <v>7</v>
      </c>
      <c r="D34" s="418">
        <v>19</v>
      </c>
      <c r="E34" s="418">
        <v>146</v>
      </c>
      <c r="F34" s="425">
        <v>39.6</v>
      </c>
      <c r="G34" s="230">
        <v>1312</v>
      </c>
      <c r="H34" s="426">
        <v>489.1</v>
      </c>
      <c r="I34" s="231">
        <v>32.5</v>
      </c>
      <c r="J34" s="231">
        <v>19.100000000000001</v>
      </c>
      <c r="K34" s="231">
        <v>51.6</v>
      </c>
      <c r="L34" s="231">
        <v>39.4</v>
      </c>
      <c r="M34" s="231">
        <v>179.4</v>
      </c>
      <c r="N34" s="231">
        <v>13.8</v>
      </c>
      <c r="O34" s="230">
        <v>3701</v>
      </c>
      <c r="P34" s="230">
        <v>1374</v>
      </c>
      <c r="Q34" s="230">
        <v>157</v>
      </c>
      <c r="R34" s="230">
        <v>173</v>
      </c>
      <c r="S34" s="230">
        <v>727</v>
      </c>
      <c r="T34" s="231">
        <v>5.6</v>
      </c>
      <c r="U34" s="231">
        <v>5.6</v>
      </c>
      <c r="V34" s="427">
        <v>0.84</v>
      </c>
      <c r="W34" s="427">
        <v>1.96</v>
      </c>
      <c r="X34" s="230">
        <v>71</v>
      </c>
      <c r="Y34" s="230">
        <v>1057</v>
      </c>
      <c r="Z34" s="230">
        <v>249</v>
      </c>
      <c r="AA34" s="230">
        <v>6</v>
      </c>
      <c r="AB34" s="231">
        <v>5.5</v>
      </c>
      <c r="AC34" s="230">
        <v>64</v>
      </c>
      <c r="AD34" s="427">
        <v>0.59</v>
      </c>
      <c r="AE34" s="427">
        <v>0.55000000000000004</v>
      </c>
      <c r="AF34" s="231">
        <v>15.5</v>
      </c>
      <c r="AG34" s="427">
        <v>0.92</v>
      </c>
      <c r="AH34" s="231">
        <v>6.1</v>
      </c>
      <c r="AI34" s="230">
        <v>112</v>
      </c>
      <c r="AJ34" s="427">
        <v>3.29</v>
      </c>
      <c r="AK34" s="230">
        <v>37</v>
      </c>
      <c r="AL34" s="427">
        <v>9.9</v>
      </c>
      <c r="AM34" s="427">
        <v>16.010000000000002</v>
      </c>
      <c r="AN34" s="427">
        <v>8.93</v>
      </c>
      <c r="AO34" s="230">
        <v>280</v>
      </c>
      <c r="AP34" s="231">
        <v>1.1000000000000001</v>
      </c>
      <c r="AQ34" s="231">
        <v>3.2</v>
      </c>
      <c r="AR34" s="231">
        <v>4.8</v>
      </c>
      <c r="AS34" s="231">
        <v>9.4</v>
      </c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</row>
    <row r="35" spans="1:57" s="434" customFormat="1">
      <c r="A35" s="417">
        <v>34</v>
      </c>
      <c r="B35" s="229">
        <v>11</v>
      </c>
      <c r="C35" s="424">
        <v>7</v>
      </c>
      <c r="D35" s="418">
        <v>19</v>
      </c>
      <c r="E35" s="418">
        <v>155</v>
      </c>
      <c r="F35" s="428">
        <v>51</v>
      </c>
      <c r="G35" s="230">
        <v>1942</v>
      </c>
      <c r="H35" s="426">
        <v>1177.8</v>
      </c>
      <c r="I35" s="231">
        <v>46.4</v>
      </c>
      <c r="J35" s="231">
        <v>25.2</v>
      </c>
      <c r="K35" s="231">
        <v>71.599999999999994</v>
      </c>
      <c r="L35" s="231">
        <v>82</v>
      </c>
      <c r="M35" s="231">
        <v>219.6</v>
      </c>
      <c r="N35" s="231">
        <v>17.5</v>
      </c>
      <c r="O35" s="230">
        <v>4028</v>
      </c>
      <c r="P35" s="230">
        <v>2312</v>
      </c>
      <c r="Q35" s="230">
        <v>600</v>
      </c>
      <c r="R35" s="230">
        <v>220</v>
      </c>
      <c r="S35" s="230">
        <v>1134</v>
      </c>
      <c r="T35" s="231">
        <v>6.3</v>
      </c>
      <c r="U35" s="231">
        <v>8.5</v>
      </c>
      <c r="V35" s="427">
        <v>0.86</v>
      </c>
      <c r="W35" s="427">
        <v>2.11</v>
      </c>
      <c r="X35" s="230">
        <v>226</v>
      </c>
      <c r="Y35" s="230">
        <v>2642</v>
      </c>
      <c r="Z35" s="230">
        <v>665</v>
      </c>
      <c r="AA35" s="230">
        <v>9</v>
      </c>
      <c r="AB35" s="231">
        <v>10</v>
      </c>
      <c r="AC35" s="230">
        <v>159</v>
      </c>
      <c r="AD35" s="427">
        <v>1.3</v>
      </c>
      <c r="AE35" s="427">
        <v>1.23</v>
      </c>
      <c r="AF35" s="231">
        <v>13.8</v>
      </c>
      <c r="AG35" s="427">
        <v>1.29</v>
      </c>
      <c r="AH35" s="231">
        <v>4.5</v>
      </c>
      <c r="AI35" s="230">
        <v>216</v>
      </c>
      <c r="AJ35" s="427">
        <v>6.24</v>
      </c>
      <c r="AK35" s="230">
        <v>87</v>
      </c>
      <c r="AL35" s="427">
        <v>21.61</v>
      </c>
      <c r="AM35" s="427">
        <v>28</v>
      </c>
      <c r="AN35" s="427">
        <v>20.440000000000001</v>
      </c>
      <c r="AO35" s="230">
        <v>374</v>
      </c>
      <c r="AP35" s="231">
        <v>2.7</v>
      </c>
      <c r="AQ35" s="231">
        <v>7.2</v>
      </c>
      <c r="AR35" s="231">
        <v>10</v>
      </c>
      <c r="AS35" s="231">
        <v>10.199999999999999</v>
      </c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</row>
    <row r="36" spans="1:57" s="434" customFormat="1">
      <c r="A36" s="417">
        <v>35</v>
      </c>
      <c r="B36" s="229">
        <v>12</v>
      </c>
      <c r="C36" s="424">
        <v>7</v>
      </c>
      <c r="D36" s="418">
        <v>21</v>
      </c>
      <c r="E36" s="418">
        <v>165</v>
      </c>
      <c r="F36" s="425">
        <v>45.8</v>
      </c>
      <c r="G36" s="230">
        <v>1788</v>
      </c>
      <c r="H36" s="426">
        <v>1155.7</v>
      </c>
      <c r="I36" s="231">
        <v>30.3</v>
      </c>
      <c r="J36" s="231">
        <v>24.1</v>
      </c>
      <c r="K36" s="231">
        <v>54.4</v>
      </c>
      <c r="L36" s="231">
        <v>76.099999999999994</v>
      </c>
      <c r="M36" s="231">
        <v>215.2</v>
      </c>
      <c r="N36" s="231">
        <v>14.4</v>
      </c>
      <c r="O36" s="230">
        <v>3222</v>
      </c>
      <c r="P36" s="230">
        <v>2064</v>
      </c>
      <c r="Q36" s="230">
        <v>424</v>
      </c>
      <c r="R36" s="230">
        <v>192</v>
      </c>
      <c r="S36" s="230">
        <v>888</v>
      </c>
      <c r="T36" s="231">
        <v>6.2</v>
      </c>
      <c r="U36" s="231">
        <v>7.1</v>
      </c>
      <c r="V36" s="427">
        <v>0.86</v>
      </c>
      <c r="W36" s="427">
        <v>1.89</v>
      </c>
      <c r="X36" s="230">
        <v>460</v>
      </c>
      <c r="Y36" s="230">
        <v>3744</v>
      </c>
      <c r="Z36" s="230">
        <v>1077</v>
      </c>
      <c r="AA36" s="230">
        <v>3</v>
      </c>
      <c r="AB36" s="231">
        <v>16.2</v>
      </c>
      <c r="AC36" s="230">
        <v>172</v>
      </c>
      <c r="AD36" s="427">
        <v>0.75</v>
      </c>
      <c r="AE36" s="427">
        <v>1.0900000000000001</v>
      </c>
      <c r="AF36" s="231">
        <v>10.199999999999999</v>
      </c>
      <c r="AG36" s="427">
        <v>0.94</v>
      </c>
      <c r="AH36" s="231">
        <v>2.5</v>
      </c>
      <c r="AI36" s="230">
        <v>248</v>
      </c>
      <c r="AJ36" s="427">
        <v>5.2</v>
      </c>
      <c r="AK36" s="230">
        <v>109</v>
      </c>
      <c r="AL36" s="427">
        <v>20.09</v>
      </c>
      <c r="AM36" s="427">
        <v>26.6</v>
      </c>
      <c r="AN36" s="427">
        <v>19.27</v>
      </c>
      <c r="AO36" s="230">
        <v>405</v>
      </c>
      <c r="AP36" s="231">
        <v>2.8</v>
      </c>
      <c r="AQ36" s="231">
        <v>8.3000000000000007</v>
      </c>
      <c r="AR36" s="231">
        <v>11.7</v>
      </c>
      <c r="AS36" s="231">
        <v>8.1</v>
      </c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</row>
    <row r="37" spans="1:57" s="434" customFormat="1">
      <c r="A37" s="417">
        <v>36</v>
      </c>
      <c r="B37" s="229">
        <v>13</v>
      </c>
      <c r="C37" s="424">
        <v>7</v>
      </c>
      <c r="D37" s="418">
        <v>19</v>
      </c>
      <c r="E37" s="418">
        <v>161</v>
      </c>
      <c r="F37" s="425">
        <v>50.8</v>
      </c>
      <c r="G37" s="230">
        <v>984</v>
      </c>
      <c r="H37" s="426">
        <v>419.7</v>
      </c>
      <c r="I37" s="231">
        <v>17.2</v>
      </c>
      <c r="J37" s="231">
        <v>12.9</v>
      </c>
      <c r="K37" s="231">
        <v>30.1</v>
      </c>
      <c r="L37" s="231">
        <v>30.9</v>
      </c>
      <c r="M37" s="231">
        <v>142.4</v>
      </c>
      <c r="N37" s="231">
        <v>7.7</v>
      </c>
      <c r="O37" s="230">
        <v>1551</v>
      </c>
      <c r="P37" s="230">
        <v>1254</v>
      </c>
      <c r="Q37" s="230">
        <v>272</v>
      </c>
      <c r="R37" s="230">
        <v>114</v>
      </c>
      <c r="S37" s="230">
        <v>529</v>
      </c>
      <c r="T37" s="231">
        <v>2.9</v>
      </c>
      <c r="U37" s="231">
        <v>4.3</v>
      </c>
      <c r="V37" s="427">
        <v>0.5</v>
      </c>
      <c r="W37" s="427">
        <v>1.29</v>
      </c>
      <c r="X37" s="230">
        <v>96</v>
      </c>
      <c r="Y37" s="230">
        <v>1530</v>
      </c>
      <c r="Z37" s="230">
        <v>350</v>
      </c>
      <c r="AA37" s="230">
        <v>1</v>
      </c>
      <c r="AB37" s="231">
        <v>2.7</v>
      </c>
      <c r="AC37" s="230">
        <v>26</v>
      </c>
      <c r="AD37" s="427">
        <v>0.55000000000000004</v>
      </c>
      <c r="AE37" s="427">
        <v>0.56000000000000005</v>
      </c>
      <c r="AF37" s="231">
        <v>8.6</v>
      </c>
      <c r="AG37" s="427">
        <v>0.64</v>
      </c>
      <c r="AH37" s="231">
        <v>1.4</v>
      </c>
      <c r="AI37" s="230">
        <v>115</v>
      </c>
      <c r="AJ37" s="427">
        <v>3.2</v>
      </c>
      <c r="AK37" s="230">
        <v>36</v>
      </c>
      <c r="AL37" s="427">
        <v>11.67</v>
      </c>
      <c r="AM37" s="427">
        <v>11.68</v>
      </c>
      <c r="AN37" s="427">
        <v>4.4800000000000004</v>
      </c>
      <c r="AO37" s="230">
        <v>136</v>
      </c>
      <c r="AP37" s="231">
        <v>1.3</v>
      </c>
      <c r="AQ37" s="231">
        <v>3.9</v>
      </c>
      <c r="AR37" s="231">
        <v>5.3</v>
      </c>
      <c r="AS37" s="231">
        <v>3.9</v>
      </c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</row>
    <row r="38" spans="1:57" s="434" customFormat="1">
      <c r="A38" s="417">
        <v>37</v>
      </c>
      <c r="B38" s="229">
        <v>14</v>
      </c>
      <c r="C38" s="424">
        <v>7</v>
      </c>
      <c r="D38" s="418">
        <v>19</v>
      </c>
      <c r="E38" s="418">
        <v>156</v>
      </c>
      <c r="F38" s="425">
        <v>44.1</v>
      </c>
      <c r="G38" s="230">
        <v>1618</v>
      </c>
      <c r="H38" s="426">
        <v>657.9</v>
      </c>
      <c r="I38" s="231">
        <v>38.200000000000003</v>
      </c>
      <c r="J38" s="231">
        <v>22.9</v>
      </c>
      <c r="K38" s="231">
        <v>61.1</v>
      </c>
      <c r="L38" s="231">
        <v>67.5</v>
      </c>
      <c r="M38" s="231">
        <v>182.5</v>
      </c>
      <c r="N38" s="231">
        <v>19.899999999999999</v>
      </c>
      <c r="O38" s="230">
        <v>3791</v>
      </c>
      <c r="P38" s="230">
        <v>1717</v>
      </c>
      <c r="Q38" s="230">
        <v>246</v>
      </c>
      <c r="R38" s="230">
        <v>177</v>
      </c>
      <c r="S38" s="230">
        <v>860</v>
      </c>
      <c r="T38" s="231">
        <v>6.9</v>
      </c>
      <c r="U38" s="231">
        <v>6.9</v>
      </c>
      <c r="V38" s="427">
        <v>0.94</v>
      </c>
      <c r="W38" s="427">
        <v>1.97</v>
      </c>
      <c r="X38" s="230">
        <v>234</v>
      </c>
      <c r="Y38" s="230">
        <v>2341</v>
      </c>
      <c r="Z38" s="230">
        <v>626</v>
      </c>
      <c r="AA38" s="230">
        <v>3</v>
      </c>
      <c r="AB38" s="231">
        <v>11.3</v>
      </c>
      <c r="AC38" s="230">
        <v>135</v>
      </c>
      <c r="AD38" s="427">
        <v>0.74</v>
      </c>
      <c r="AE38" s="427">
        <v>0.85</v>
      </c>
      <c r="AF38" s="231">
        <v>13.5</v>
      </c>
      <c r="AG38" s="427">
        <v>1.1399999999999999</v>
      </c>
      <c r="AH38" s="231">
        <v>1.9</v>
      </c>
      <c r="AI38" s="230">
        <v>211</v>
      </c>
      <c r="AJ38" s="427">
        <v>5.67</v>
      </c>
      <c r="AK38" s="230">
        <v>58</v>
      </c>
      <c r="AL38" s="427">
        <v>13.75</v>
      </c>
      <c r="AM38" s="427">
        <v>26.56</v>
      </c>
      <c r="AN38" s="427">
        <v>19.21</v>
      </c>
      <c r="AO38" s="230">
        <v>552</v>
      </c>
      <c r="AP38" s="231">
        <v>1.9</v>
      </c>
      <c r="AQ38" s="231">
        <v>6.2</v>
      </c>
      <c r="AR38" s="231">
        <v>8.1999999999999993</v>
      </c>
      <c r="AS38" s="231">
        <v>9.6999999999999993</v>
      </c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</row>
    <row r="39" spans="1:57" s="434" customFormat="1">
      <c r="A39" s="417">
        <v>38</v>
      </c>
      <c r="B39" s="229">
        <v>15</v>
      </c>
      <c r="C39" s="424">
        <v>7</v>
      </c>
      <c r="D39" s="418">
        <v>19</v>
      </c>
      <c r="E39" s="418">
        <v>163</v>
      </c>
      <c r="F39" s="425">
        <v>61.4</v>
      </c>
      <c r="G39" s="230">
        <v>1321</v>
      </c>
      <c r="H39" s="426">
        <v>951.5</v>
      </c>
      <c r="I39" s="231">
        <v>24.1</v>
      </c>
      <c r="J39" s="231">
        <v>19.3</v>
      </c>
      <c r="K39" s="231">
        <v>43.4</v>
      </c>
      <c r="L39" s="231">
        <v>40.9</v>
      </c>
      <c r="M39" s="231">
        <v>192.9</v>
      </c>
      <c r="N39" s="231">
        <v>12.2</v>
      </c>
      <c r="O39" s="230">
        <v>2726</v>
      </c>
      <c r="P39" s="230">
        <v>1768</v>
      </c>
      <c r="Q39" s="230">
        <v>351</v>
      </c>
      <c r="R39" s="230">
        <v>175</v>
      </c>
      <c r="S39" s="230">
        <v>682</v>
      </c>
      <c r="T39" s="231">
        <v>4.9000000000000004</v>
      </c>
      <c r="U39" s="231">
        <v>4.3</v>
      </c>
      <c r="V39" s="427">
        <v>0.66</v>
      </c>
      <c r="W39" s="427">
        <v>2.14</v>
      </c>
      <c r="X39" s="230">
        <v>138</v>
      </c>
      <c r="Y39" s="230">
        <v>857</v>
      </c>
      <c r="Z39" s="230">
        <v>284</v>
      </c>
      <c r="AA39" s="230">
        <v>6</v>
      </c>
      <c r="AB39" s="231">
        <v>5.4</v>
      </c>
      <c r="AC39" s="230">
        <v>127</v>
      </c>
      <c r="AD39" s="427">
        <v>0.6</v>
      </c>
      <c r="AE39" s="427">
        <v>0.82</v>
      </c>
      <c r="AF39" s="231">
        <v>7.1</v>
      </c>
      <c r="AG39" s="427">
        <v>0.75</v>
      </c>
      <c r="AH39" s="231">
        <v>2.2000000000000002</v>
      </c>
      <c r="AI39" s="230">
        <v>184</v>
      </c>
      <c r="AJ39" s="427">
        <v>3.51</v>
      </c>
      <c r="AK39" s="230">
        <v>88</v>
      </c>
      <c r="AL39" s="427">
        <v>11.22</v>
      </c>
      <c r="AM39" s="427">
        <v>14.08</v>
      </c>
      <c r="AN39" s="427">
        <v>8.85</v>
      </c>
      <c r="AO39" s="230">
        <v>304</v>
      </c>
      <c r="AP39" s="231">
        <v>1.5</v>
      </c>
      <c r="AQ39" s="231">
        <v>4.9000000000000004</v>
      </c>
      <c r="AR39" s="231">
        <v>7.2</v>
      </c>
      <c r="AS39" s="231">
        <v>7.1</v>
      </c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</row>
    <row r="40" spans="1:57" s="434" customFormat="1">
      <c r="A40" s="417">
        <v>39</v>
      </c>
      <c r="B40" s="229">
        <v>16</v>
      </c>
      <c r="C40" s="424">
        <v>7</v>
      </c>
      <c r="D40" s="418">
        <v>19</v>
      </c>
      <c r="E40" s="418">
        <v>163</v>
      </c>
      <c r="F40" s="428">
        <v>56</v>
      </c>
      <c r="G40" s="230">
        <v>1420</v>
      </c>
      <c r="H40" s="426">
        <v>601.29999999999995</v>
      </c>
      <c r="I40" s="231">
        <v>24.7</v>
      </c>
      <c r="J40" s="231">
        <v>21.3</v>
      </c>
      <c r="K40" s="231">
        <v>46</v>
      </c>
      <c r="L40" s="231">
        <v>43.7</v>
      </c>
      <c r="M40" s="231">
        <v>204.5</v>
      </c>
      <c r="N40" s="231">
        <v>12.1</v>
      </c>
      <c r="O40" s="230">
        <v>3117</v>
      </c>
      <c r="P40" s="230">
        <v>1214</v>
      </c>
      <c r="Q40" s="230">
        <v>382</v>
      </c>
      <c r="R40" s="230">
        <v>129</v>
      </c>
      <c r="S40" s="230">
        <v>640</v>
      </c>
      <c r="T40" s="231">
        <v>5.2</v>
      </c>
      <c r="U40" s="231">
        <v>5.0999999999999996</v>
      </c>
      <c r="V40" s="427">
        <v>0.68</v>
      </c>
      <c r="W40" s="427">
        <v>2.0099999999999998</v>
      </c>
      <c r="X40" s="230">
        <v>62</v>
      </c>
      <c r="Y40" s="230">
        <v>1590</v>
      </c>
      <c r="Z40" s="230">
        <v>327</v>
      </c>
      <c r="AA40" s="230">
        <v>3</v>
      </c>
      <c r="AB40" s="231">
        <v>6.1</v>
      </c>
      <c r="AC40" s="230">
        <v>213</v>
      </c>
      <c r="AD40" s="427">
        <v>1</v>
      </c>
      <c r="AE40" s="427">
        <v>1.23</v>
      </c>
      <c r="AF40" s="231">
        <v>7.9</v>
      </c>
      <c r="AG40" s="427">
        <v>0.53</v>
      </c>
      <c r="AH40" s="231">
        <v>3.3</v>
      </c>
      <c r="AI40" s="230">
        <v>144</v>
      </c>
      <c r="AJ40" s="427">
        <v>3.53</v>
      </c>
      <c r="AK40" s="230">
        <v>40</v>
      </c>
      <c r="AL40" s="427">
        <v>8.33</v>
      </c>
      <c r="AM40" s="427">
        <v>13.69</v>
      </c>
      <c r="AN40" s="427">
        <v>9.65</v>
      </c>
      <c r="AO40" s="230">
        <v>209</v>
      </c>
      <c r="AP40" s="231">
        <v>1.7</v>
      </c>
      <c r="AQ40" s="231">
        <v>4.5</v>
      </c>
      <c r="AR40" s="231">
        <v>6.9</v>
      </c>
      <c r="AS40" s="231">
        <v>8</v>
      </c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</row>
    <row r="41" spans="1:57" s="434" customFormat="1">
      <c r="A41" s="417">
        <v>40</v>
      </c>
      <c r="B41" s="229">
        <v>17</v>
      </c>
      <c r="C41" s="424">
        <v>7</v>
      </c>
      <c r="D41" s="418">
        <v>19</v>
      </c>
      <c r="E41" s="418">
        <v>153</v>
      </c>
      <c r="F41" s="425">
        <v>43.8</v>
      </c>
      <c r="G41" s="230">
        <v>1449</v>
      </c>
      <c r="H41" s="426">
        <v>985.8</v>
      </c>
      <c r="I41" s="231">
        <v>27</v>
      </c>
      <c r="J41" s="231">
        <v>23.3</v>
      </c>
      <c r="K41" s="231">
        <v>50.3</v>
      </c>
      <c r="L41" s="231">
        <v>52.9</v>
      </c>
      <c r="M41" s="231">
        <v>192.9</v>
      </c>
      <c r="N41" s="231">
        <v>12</v>
      </c>
      <c r="O41" s="230">
        <v>2539</v>
      </c>
      <c r="P41" s="230">
        <v>2017</v>
      </c>
      <c r="Q41" s="230">
        <v>349</v>
      </c>
      <c r="R41" s="230">
        <v>182</v>
      </c>
      <c r="S41" s="230">
        <v>784</v>
      </c>
      <c r="T41" s="231">
        <v>5</v>
      </c>
      <c r="U41" s="231">
        <v>5.2</v>
      </c>
      <c r="V41" s="427">
        <v>0.77</v>
      </c>
      <c r="W41" s="427">
        <v>1.67</v>
      </c>
      <c r="X41" s="230">
        <v>206</v>
      </c>
      <c r="Y41" s="230">
        <v>2774</v>
      </c>
      <c r="Z41" s="230">
        <v>660</v>
      </c>
      <c r="AA41" s="230">
        <v>2</v>
      </c>
      <c r="AB41" s="231">
        <v>9.8000000000000007</v>
      </c>
      <c r="AC41" s="230">
        <v>89</v>
      </c>
      <c r="AD41" s="427">
        <v>0.88</v>
      </c>
      <c r="AE41" s="427">
        <v>0.77</v>
      </c>
      <c r="AF41" s="231">
        <v>9.5</v>
      </c>
      <c r="AG41" s="427">
        <v>1.07</v>
      </c>
      <c r="AH41" s="231">
        <v>1.4</v>
      </c>
      <c r="AI41" s="230">
        <v>208</v>
      </c>
      <c r="AJ41" s="427">
        <v>4.22</v>
      </c>
      <c r="AK41" s="230">
        <v>77</v>
      </c>
      <c r="AL41" s="427">
        <v>12.36</v>
      </c>
      <c r="AM41" s="427">
        <v>19.25</v>
      </c>
      <c r="AN41" s="427">
        <v>14.43</v>
      </c>
      <c r="AO41" s="230">
        <v>296</v>
      </c>
      <c r="AP41" s="231">
        <v>2.2999999999999998</v>
      </c>
      <c r="AQ41" s="231">
        <v>7.4</v>
      </c>
      <c r="AR41" s="231">
        <v>9.6999999999999993</v>
      </c>
      <c r="AS41" s="231">
        <v>6.4</v>
      </c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</row>
    <row r="42" spans="1:57" s="434" customFormat="1">
      <c r="A42" s="417">
        <v>41</v>
      </c>
      <c r="B42" s="229">
        <v>18</v>
      </c>
      <c r="C42" s="424">
        <v>7</v>
      </c>
      <c r="D42" s="418">
        <v>19</v>
      </c>
      <c r="E42" s="418">
        <v>155</v>
      </c>
      <c r="F42" s="428">
        <v>60.3</v>
      </c>
      <c r="G42" s="230">
        <v>1445</v>
      </c>
      <c r="H42" s="426">
        <v>1001.5</v>
      </c>
      <c r="I42" s="231">
        <v>32.700000000000003</v>
      </c>
      <c r="J42" s="231">
        <v>18.3</v>
      </c>
      <c r="K42" s="231">
        <v>51</v>
      </c>
      <c r="L42" s="231">
        <v>69.8</v>
      </c>
      <c r="M42" s="231">
        <v>143.1</v>
      </c>
      <c r="N42" s="231">
        <v>11.9</v>
      </c>
      <c r="O42" s="230">
        <v>3102</v>
      </c>
      <c r="P42" s="230">
        <v>1336</v>
      </c>
      <c r="Q42" s="230">
        <v>300</v>
      </c>
      <c r="R42" s="230">
        <v>118</v>
      </c>
      <c r="S42" s="230">
        <v>734</v>
      </c>
      <c r="T42" s="231">
        <v>5.8</v>
      </c>
      <c r="U42" s="231">
        <v>6</v>
      </c>
      <c r="V42" s="427">
        <v>0.59</v>
      </c>
      <c r="W42" s="427">
        <v>2.5099999999999998</v>
      </c>
      <c r="X42" s="230">
        <v>158</v>
      </c>
      <c r="Y42" s="230">
        <v>648</v>
      </c>
      <c r="Z42" s="230">
        <v>272</v>
      </c>
      <c r="AA42" s="230">
        <v>3</v>
      </c>
      <c r="AB42" s="231">
        <v>10.1</v>
      </c>
      <c r="AC42" s="230">
        <v>263</v>
      </c>
      <c r="AD42" s="427">
        <v>0.94</v>
      </c>
      <c r="AE42" s="427">
        <v>0.95</v>
      </c>
      <c r="AF42" s="231">
        <v>11.7</v>
      </c>
      <c r="AG42" s="427">
        <v>0.76</v>
      </c>
      <c r="AH42" s="231">
        <v>2</v>
      </c>
      <c r="AI42" s="230">
        <v>220</v>
      </c>
      <c r="AJ42" s="427">
        <v>4.0999999999999996</v>
      </c>
      <c r="AK42" s="230">
        <v>73</v>
      </c>
      <c r="AL42" s="427">
        <v>14.06</v>
      </c>
      <c r="AM42" s="427">
        <v>26.27</v>
      </c>
      <c r="AN42" s="427">
        <v>20.32</v>
      </c>
      <c r="AO42" s="230">
        <v>433</v>
      </c>
      <c r="AP42" s="231">
        <v>1.9</v>
      </c>
      <c r="AQ42" s="231">
        <v>4.9000000000000004</v>
      </c>
      <c r="AR42" s="231">
        <v>6.8</v>
      </c>
      <c r="AS42" s="231">
        <v>7.9</v>
      </c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1"/>
    </row>
    <row r="43" spans="1:57" s="434" customFormat="1">
      <c r="A43" s="417">
        <v>42</v>
      </c>
      <c r="B43" s="229">
        <v>19</v>
      </c>
      <c r="C43" s="424">
        <v>7</v>
      </c>
      <c r="D43" s="418">
        <v>23</v>
      </c>
      <c r="E43" s="418">
        <v>148</v>
      </c>
      <c r="F43" s="425">
        <v>49.5</v>
      </c>
      <c r="G43" s="230">
        <v>1512</v>
      </c>
      <c r="H43" s="426">
        <v>1558.4</v>
      </c>
      <c r="I43" s="231">
        <v>28</v>
      </c>
      <c r="J43" s="231">
        <v>33.299999999999997</v>
      </c>
      <c r="K43" s="231">
        <v>61.3</v>
      </c>
      <c r="L43" s="231">
        <v>35.200000000000003</v>
      </c>
      <c r="M43" s="231">
        <v>231.4</v>
      </c>
      <c r="N43" s="231">
        <v>19.2</v>
      </c>
      <c r="O43" s="230">
        <v>4774</v>
      </c>
      <c r="P43" s="230">
        <v>2419</v>
      </c>
      <c r="Q43" s="230">
        <v>397</v>
      </c>
      <c r="R43" s="230">
        <v>235</v>
      </c>
      <c r="S43" s="230">
        <v>890</v>
      </c>
      <c r="T43" s="231">
        <v>7</v>
      </c>
      <c r="U43" s="231">
        <v>5.3</v>
      </c>
      <c r="V43" s="427">
        <v>0.91</v>
      </c>
      <c r="W43" s="427">
        <v>3.07</v>
      </c>
      <c r="X43" s="230">
        <v>77</v>
      </c>
      <c r="Y43" s="230">
        <v>2858</v>
      </c>
      <c r="Z43" s="230">
        <v>556</v>
      </c>
      <c r="AA43" s="230">
        <v>14</v>
      </c>
      <c r="AB43" s="231">
        <v>9</v>
      </c>
      <c r="AC43" s="230">
        <v>177</v>
      </c>
      <c r="AD43" s="427">
        <v>0.69</v>
      </c>
      <c r="AE43" s="427">
        <v>1.0900000000000001</v>
      </c>
      <c r="AF43" s="231">
        <v>14.5</v>
      </c>
      <c r="AG43" s="427">
        <v>1.24</v>
      </c>
      <c r="AH43" s="231">
        <v>4.5999999999999996</v>
      </c>
      <c r="AI43" s="230">
        <v>369</v>
      </c>
      <c r="AJ43" s="427">
        <v>5.73</v>
      </c>
      <c r="AK43" s="230">
        <v>151</v>
      </c>
      <c r="AL43" s="427">
        <v>6.62</v>
      </c>
      <c r="AM43" s="427">
        <v>13.28</v>
      </c>
      <c r="AN43" s="427">
        <v>10.95</v>
      </c>
      <c r="AO43" s="230">
        <v>238</v>
      </c>
      <c r="AP43" s="231">
        <v>3.9</v>
      </c>
      <c r="AQ43" s="231">
        <v>11.9</v>
      </c>
      <c r="AR43" s="231">
        <v>16.399999999999999</v>
      </c>
      <c r="AS43" s="231">
        <v>12.2</v>
      </c>
      <c r="AT43" s="421"/>
      <c r="AU43" s="421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</row>
    <row r="44" spans="1:57" s="434" customFormat="1">
      <c r="A44" s="417">
        <v>43</v>
      </c>
      <c r="B44" s="229">
        <v>20</v>
      </c>
      <c r="C44" s="424">
        <v>7</v>
      </c>
      <c r="D44" s="418">
        <v>19</v>
      </c>
      <c r="E44" s="418">
        <v>148</v>
      </c>
      <c r="F44" s="425">
        <v>45.5</v>
      </c>
      <c r="G44" s="230">
        <v>903</v>
      </c>
      <c r="H44" s="426">
        <v>754.9</v>
      </c>
      <c r="I44" s="231">
        <v>14.4</v>
      </c>
      <c r="J44" s="231">
        <v>8.9</v>
      </c>
      <c r="K44" s="231">
        <v>23.3</v>
      </c>
      <c r="L44" s="231">
        <v>26.6</v>
      </c>
      <c r="M44" s="231">
        <v>136.9</v>
      </c>
      <c r="N44" s="231">
        <v>6.4</v>
      </c>
      <c r="O44" s="230">
        <v>1093</v>
      </c>
      <c r="P44" s="230">
        <v>1275</v>
      </c>
      <c r="Q44" s="230">
        <v>224</v>
      </c>
      <c r="R44" s="230">
        <v>103</v>
      </c>
      <c r="S44" s="230">
        <v>411</v>
      </c>
      <c r="T44" s="231">
        <v>2.6</v>
      </c>
      <c r="U44" s="231">
        <v>2.5</v>
      </c>
      <c r="V44" s="427">
        <v>0.37</v>
      </c>
      <c r="W44" s="427">
        <v>1.27</v>
      </c>
      <c r="X44" s="230">
        <v>136</v>
      </c>
      <c r="Y44" s="230">
        <v>1329</v>
      </c>
      <c r="Z44" s="230">
        <v>357</v>
      </c>
      <c r="AA44" s="230">
        <v>2</v>
      </c>
      <c r="AB44" s="231">
        <v>2.4</v>
      </c>
      <c r="AC44" s="230">
        <v>32</v>
      </c>
      <c r="AD44" s="427">
        <v>0.4</v>
      </c>
      <c r="AE44" s="427">
        <v>0.57999999999999996</v>
      </c>
      <c r="AF44" s="231">
        <v>4.8</v>
      </c>
      <c r="AG44" s="427">
        <v>0.63</v>
      </c>
      <c r="AH44" s="231">
        <v>1.2</v>
      </c>
      <c r="AI44" s="230">
        <v>126</v>
      </c>
      <c r="AJ44" s="427">
        <v>2.68</v>
      </c>
      <c r="AK44" s="230">
        <v>91</v>
      </c>
      <c r="AL44" s="427">
        <v>11.05</v>
      </c>
      <c r="AM44" s="427">
        <v>9.67</v>
      </c>
      <c r="AN44" s="427">
        <v>2.92</v>
      </c>
      <c r="AO44" s="230">
        <v>202</v>
      </c>
      <c r="AP44" s="231">
        <v>1.1000000000000001</v>
      </c>
      <c r="AQ44" s="231">
        <v>2.5</v>
      </c>
      <c r="AR44" s="231">
        <v>3.7</v>
      </c>
      <c r="AS44" s="231">
        <v>2.8</v>
      </c>
      <c r="AT44" s="421"/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421"/>
    </row>
    <row r="45" spans="1:57" s="434" customFormat="1">
      <c r="A45" s="417">
        <v>44</v>
      </c>
      <c r="B45" s="229">
        <v>21</v>
      </c>
      <c r="C45" s="424">
        <v>7</v>
      </c>
      <c r="D45" s="418">
        <v>19</v>
      </c>
      <c r="E45" s="418">
        <v>151</v>
      </c>
      <c r="F45" s="425">
        <v>43.8</v>
      </c>
      <c r="G45" s="230">
        <v>1230</v>
      </c>
      <c r="H45" s="426">
        <v>738.7</v>
      </c>
      <c r="I45" s="231">
        <v>21</v>
      </c>
      <c r="J45" s="231">
        <v>20.399999999999999</v>
      </c>
      <c r="K45" s="231">
        <v>41.4</v>
      </c>
      <c r="L45" s="231">
        <v>37.299999999999997</v>
      </c>
      <c r="M45" s="231">
        <v>176</v>
      </c>
      <c r="N45" s="231">
        <v>9.4</v>
      </c>
      <c r="O45" s="230">
        <v>2227</v>
      </c>
      <c r="P45" s="230">
        <v>1291</v>
      </c>
      <c r="Q45" s="230">
        <v>259</v>
      </c>
      <c r="R45" s="230">
        <v>126</v>
      </c>
      <c r="S45" s="230">
        <v>583</v>
      </c>
      <c r="T45" s="231">
        <v>4.5999999999999996</v>
      </c>
      <c r="U45" s="231">
        <v>4.7</v>
      </c>
      <c r="V45" s="427">
        <v>0.65</v>
      </c>
      <c r="W45" s="427">
        <v>2.39</v>
      </c>
      <c r="X45" s="230">
        <v>132</v>
      </c>
      <c r="Y45" s="230">
        <v>1493</v>
      </c>
      <c r="Z45" s="230">
        <v>385</v>
      </c>
      <c r="AA45" s="230">
        <v>3</v>
      </c>
      <c r="AB45" s="231">
        <v>4.5999999999999996</v>
      </c>
      <c r="AC45" s="230">
        <v>126</v>
      </c>
      <c r="AD45" s="427">
        <v>0.61</v>
      </c>
      <c r="AE45" s="427">
        <v>0.74</v>
      </c>
      <c r="AF45" s="231">
        <v>7.7</v>
      </c>
      <c r="AG45" s="427">
        <v>0.61</v>
      </c>
      <c r="AH45" s="231">
        <v>2.2000000000000002</v>
      </c>
      <c r="AI45" s="230">
        <v>168</v>
      </c>
      <c r="AJ45" s="427">
        <v>3.49</v>
      </c>
      <c r="AK45" s="230">
        <v>63</v>
      </c>
      <c r="AL45" s="427">
        <v>9.83</v>
      </c>
      <c r="AM45" s="427">
        <v>12.34</v>
      </c>
      <c r="AN45" s="427">
        <v>8.36</v>
      </c>
      <c r="AO45" s="230">
        <v>273</v>
      </c>
      <c r="AP45" s="231">
        <v>1.9</v>
      </c>
      <c r="AQ45" s="231">
        <v>5.3</v>
      </c>
      <c r="AR45" s="231">
        <v>8.1999999999999993</v>
      </c>
      <c r="AS45" s="231">
        <v>5.6</v>
      </c>
      <c r="AT45" s="421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1"/>
    </row>
    <row r="46" spans="1:57" s="434" customFormat="1">
      <c r="A46" s="417">
        <v>45</v>
      </c>
      <c r="B46" s="229">
        <v>22</v>
      </c>
      <c r="C46" s="424">
        <v>7</v>
      </c>
      <c r="D46" s="422">
        <v>19</v>
      </c>
      <c r="E46" s="422">
        <v>165</v>
      </c>
      <c r="F46" s="429">
        <v>56.9</v>
      </c>
      <c r="G46" s="230">
        <v>884</v>
      </c>
      <c r="H46" s="426">
        <v>382</v>
      </c>
      <c r="I46" s="231">
        <v>16.2</v>
      </c>
      <c r="J46" s="231">
        <v>15.4</v>
      </c>
      <c r="K46" s="231">
        <v>31.6</v>
      </c>
      <c r="L46" s="231">
        <v>26.8</v>
      </c>
      <c r="M46" s="231">
        <v>126</v>
      </c>
      <c r="N46" s="231">
        <v>8.5</v>
      </c>
      <c r="O46" s="230">
        <v>2014</v>
      </c>
      <c r="P46" s="230">
        <v>1058</v>
      </c>
      <c r="Q46" s="230">
        <v>282</v>
      </c>
      <c r="R46" s="230">
        <v>101</v>
      </c>
      <c r="S46" s="230">
        <v>546</v>
      </c>
      <c r="T46" s="231">
        <v>3.6</v>
      </c>
      <c r="U46" s="231">
        <v>4.0999999999999996</v>
      </c>
      <c r="V46" s="427">
        <v>0.52</v>
      </c>
      <c r="W46" s="427">
        <v>1.29</v>
      </c>
      <c r="X46" s="230">
        <v>94</v>
      </c>
      <c r="Y46" s="230">
        <v>1270</v>
      </c>
      <c r="Z46" s="230">
        <v>305</v>
      </c>
      <c r="AA46" s="230">
        <v>1</v>
      </c>
      <c r="AB46" s="231">
        <v>4</v>
      </c>
      <c r="AC46" s="230">
        <v>148</v>
      </c>
      <c r="AD46" s="427">
        <v>0.47</v>
      </c>
      <c r="AE46" s="427">
        <v>0.6</v>
      </c>
      <c r="AF46" s="231">
        <v>14.3</v>
      </c>
      <c r="AG46" s="427">
        <v>0.48</v>
      </c>
      <c r="AH46" s="231">
        <v>4.5</v>
      </c>
      <c r="AI46" s="230">
        <v>121</v>
      </c>
      <c r="AJ46" s="427">
        <v>3.41</v>
      </c>
      <c r="AK46" s="230">
        <v>40</v>
      </c>
      <c r="AL46" s="427">
        <v>7.85</v>
      </c>
      <c r="AM46" s="427">
        <v>7.31</v>
      </c>
      <c r="AN46" s="427">
        <v>5.36</v>
      </c>
      <c r="AO46" s="230">
        <v>152</v>
      </c>
      <c r="AP46" s="231">
        <v>1.6</v>
      </c>
      <c r="AQ46" s="231">
        <v>4.2</v>
      </c>
      <c r="AR46" s="231">
        <v>5.9</v>
      </c>
      <c r="AS46" s="231">
        <v>5.0999999999999996</v>
      </c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1"/>
    </row>
    <row r="47" spans="1:57" s="434" customFormat="1">
      <c r="A47" s="417">
        <v>46</v>
      </c>
      <c r="B47" s="227">
        <v>23</v>
      </c>
      <c r="C47" s="424">
        <v>7</v>
      </c>
      <c r="D47" s="418">
        <v>19</v>
      </c>
      <c r="E47" s="418">
        <v>162</v>
      </c>
      <c r="F47" s="428">
        <v>52.1</v>
      </c>
      <c r="G47" s="230">
        <v>1197</v>
      </c>
      <c r="H47" s="426">
        <v>815.2</v>
      </c>
      <c r="I47" s="231">
        <v>0</v>
      </c>
      <c r="J47" s="231">
        <v>0</v>
      </c>
      <c r="K47" s="231">
        <v>40.200000000000003</v>
      </c>
      <c r="L47" s="231">
        <v>40</v>
      </c>
      <c r="M47" s="231">
        <v>168.1</v>
      </c>
      <c r="N47" s="231">
        <v>11.2</v>
      </c>
      <c r="O47" s="230">
        <v>2551</v>
      </c>
      <c r="P47" s="230">
        <v>1350</v>
      </c>
      <c r="Q47" s="230">
        <v>400</v>
      </c>
      <c r="R47" s="230">
        <v>144</v>
      </c>
      <c r="S47" s="230">
        <v>672</v>
      </c>
      <c r="T47" s="231">
        <v>3.6</v>
      </c>
      <c r="U47" s="231">
        <v>3.8</v>
      </c>
      <c r="V47" s="427">
        <v>0.81</v>
      </c>
      <c r="W47" s="427">
        <v>1.79</v>
      </c>
      <c r="X47" s="230">
        <v>238</v>
      </c>
      <c r="Y47" s="230">
        <v>1925</v>
      </c>
      <c r="Z47" s="230">
        <v>536</v>
      </c>
      <c r="AA47" s="230">
        <v>3</v>
      </c>
      <c r="AB47" s="231">
        <v>5.6</v>
      </c>
      <c r="AC47" s="230">
        <v>47</v>
      </c>
      <c r="AD47" s="427">
        <v>0.44</v>
      </c>
      <c r="AE47" s="427">
        <v>0.75</v>
      </c>
      <c r="AF47" s="231">
        <v>8.1</v>
      </c>
      <c r="AG47" s="427">
        <v>0.89</v>
      </c>
      <c r="AH47" s="231">
        <v>2.2999999999999998</v>
      </c>
      <c r="AI47" s="230">
        <v>134</v>
      </c>
      <c r="AJ47" s="427">
        <v>3.27</v>
      </c>
      <c r="AK47" s="230">
        <v>24</v>
      </c>
      <c r="AL47" s="427">
        <v>14.26</v>
      </c>
      <c r="AM47" s="427">
        <v>13.07</v>
      </c>
      <c r="AN47" s="427">
        <v>7.39</v>
      </c>
      <c r="AO47" s="230">
        <v>170</v>
      </c>
      <c r="AP47" s="231">
        <v>1.3</v>
      </c>
      <c r="AQ47" s="231">
        <v>4.2</v>
      </c>
      <c r="AR47" s="231">
        <v>6.5</v>
      </c>
      <c r="AS47" s="231">
        <v>6.4</v>
      </c>
      <c r="AT47" s="421"/>
      <c r="AU47" s="421"/>
      <c r="AV47" s="421"/>
      <c r="AW47" s="421"/>
      <c r="AX47" s="421"/>
      <c r="AY47" s="421"/>
      <c r="AZ47" s="421"/>
      <c r="BA47" s="421"/>
      <c r="BB47" s="421"/>
      <c r="BC47" s="421"/>
      <c r="BD47" s="421"/>
      <c r="BE47" s="421"/>
    </row>
    <row r="48" spans="1:57" s="434" customFormat="1">
      <c r="A48" s="417">
        <v>47</v>
      </c>
      <c r="B48" s="226">
        <v>1</v>
      </c>
      <c r="C48" s="226">
        <v>10</v>
      </c>
      <c r="D48" s="418">
        <v>20</v>
      </c>
      <c r="E48" s="418">
        <v>155</v>
      </c>
      <c r="F48" s="430">
        <v>56.1</v>
      </c>
      <c r="G48" s="227">
        <v>1780</v>
      </c>
      <c r="H48" s="228">
        <v>1148</v>
      </c>
      <c r="I48" s="228">
        <v>28.5</v>
      </c>
      <c r="J48" s="228">
        <v>32.4</v>
      </c>
      <c r="K48" s="228">
        <v>60.9</v>
      </c>
      <c r="L48" s="228">
        <v>59.4</v>
      </c>
      <c r="M48" s="228">
        <v>243.7</v>
      </c>
      <c r="N48" s="228">
        <v>18.2</v>
      </c>
      <c r="O48" s="227">
        <v>4138</v>
      </c>
      <c r="P48" s="227">
        <v>2360</v>
      </c>
      <c r="Q48" s="227">
        <v>645</v>
      </c>
      <c r="R48" s="227">
        <v>279</v>
      </c>
      <c r="S48" s="227">
        <v>1012</v>
      </c>
      <c r="T48" s="228">
        <v>8.5</v>
      </c>
      <c r="U48" s="228">
        <v>7.1</v>
      </c>
      <c r="V48" s="420">
        <v>1.1499999999999999</v>
      </c>
      <c r="W48" s="420">
        <v>2.8</v>
      </c>
      <c r="X48" s="227">
        <v>269</v>
      </c>
      <c r="Y48" s="227">
        <v>2815</v>
      </c>
      <c r="Z48" s="227">
        <v>739</v>
      </c>
      <c r="AA48" s="227">
        <v>9</v>
      </c>
      <c r="AB48" s="228">
        <v>6.9</v>
      </c>
      <c r="AC48" s="227">
        <v>244</v>
      </c>
      <c r="AD48" s="420">
        <v>0.78</v>
      </c>
      <c r="AE48" s="420">
        <v>1.19</v>
      </c>
      <c r="AF48" s="228">
        <v>11.1</v>
      </c>
      <c r="AG48" s="420">
        <v>1.04</v>
      </c>
      <c r="AH48" s="228">
        <v>8.6999999999999993</v>
      </c>
      <c r="AI48" s="227">
        <v>300</v>
      </c>
      <c r="AJ48" s="420">
        <v>5.55</v>
      </c>
      <c r="AK48" s="227">
        <v>129</v>
      </c>
      <c r="AL48" s="420">
        <v>18.100000000000001</v>
      </c>
      <c r="AM48" s="420">
        <v>19.48</v>
      </c>
      <c r="AN48" s="420">
        <v>12.84</v>
      </c>
      <c r="AO48" s="227">
        <v>302</v>
      </c>
      <c r="AP48" s="228">
        <v>2.5</v>
      </c>
      <c r="AQ48" s="228">
        <v>9</v>
      </c>
      <c r="AR48" s="228">
        <v>12.5</v>
      </c>
      <c r="AS48" s="228">
        <v>10.4</v>
      </c>
      <c r="AT48" s="421"/>
      <c r="AU48" s="421"/>
      <c r="AV48" s="421"/>
      <c r="AW48" s="421"/>
      <c r="AX48" s="421"/>
      <c r="AY48" s="421"/>
      <c r="AZ48" s="421"/>
      <c r="BA48" s="421"/>
      <c r="BB48" s="421"/>
      <c r="BC48" s="421"/>
      <c r="BD48" s="421"/>
      <c r="BE48" s="421"/>
    </row>
    <row r="49" spans="1:57" s="434" customFormat="1">
      <c r="A49" s="417">
        <v>48</v>
      </c>
      <c r="B49" s="226">
        <v>2</v>
      </c>
      <c r="C49" s="226">
        <v>10</v>
      </c>
      <c r="D49" s="418">
        <v>19</v>
      </c>
      <c r="E49" s="418">
        <v>158</v>
      </c>
      <c r="F49" s="430">
        <v>41.2</v>
      </c>
      <c r="G49" s="227">
        <v>1987</v>
      </c>
      <c r="H49" s="228">
        <v>1098.4000000000001</v>
      </c>
      <c r="I49" s="228">
        <v>39.9</v>
      </c>
      <c r="J49" s="228">
        <v>27</v>
      </c>
      <c r="K49" s="228">
        <v>66.900000000000006</v>
      </c>
      <c r="L49" s="228">
        <v>71</v>
      </c>
      <c r="M49" s="228">
        <v>266</v>
      </c>
      <c r="N49" s="228">
        <v>18.100000000000001</v>
      </c>
      <c r="O49" s="227">
        <v>3920</v>
      </c>
      <c r="P49" s="227">
        <v>2804</v>
      </c>
      <c r="Q49" s="227">
        <v>397</v>
      </c>
      <c r="R49" s="227">
        <v>263</v>
      </c>
      <c r="S49" s="227">
        <v>1020</v>
      </c>
      <c r="T49" s="228">
        <v>9</v>
      </c>
      <c r="U49" s="228">
        <v>8.3000000000000007</v>
      </c>
      <c r="V49" s="420">
        <v>1.1100000000000001</v>
      </c>
      <c r="W49" s="420">
        <v>4.37</v>
      </c>
      <c r="X49" s="227">
        <v>107</v>
      </c>
      <c r="Y49" s="227">
        <v>2255</v>
      </c>
      <c r="Z49" s="227">
        <v>490</v>
      </c>
      <c r="AA49" s="227">
        <v>4</v>
      </c>
      <c r="AB49" s="228">
        <v>9.8000000000000007</v>
      </c>
      <c r="AC49" s="227">
        <v>293</v>
      </c>
      <c r="AD49" s="420">
        <v>1.19</v>
      </c>
      <c r="AE49" s="420">
        <v>1.3</v>
      </c>
      <c r="AF49" s="228">
        <v>15.4</v>
      </c>
      <c r="AG49" s="420">
        <v>1.1499999999999999</v>
      </c>
      <c r="AH49" s="228">
        <v>5.0999999999999996</v>
      </c>
      <c r="AI49" s="227">
        <v>280</v>
      </c>
      <c r="AJ49" s="420">
        <v>6.42</v>
      </c>
      <c r="AK49" s="227">
        <v>136</v>
      </c>
      <c r="AL49" s="420">
        <v>14.11</v>
      </c>
      <c r="AM49" s="420">
        <v>23.56</v>
      </c>
      <c r="AN49" s="420">
        <v>20.66</v>
      </c>
      <c r="AO49" s="227">
        <v>390</v>
      </c>
      <c r="AP49" s="228">
        <v>1.6</v>
      </c>
      <c r="AQ49" s="228">
        <v>8</v>
      </c>
      <c r="AR49" s="228">
        <v>12.4</v>
      </c>
      <c r="AS49" s="228">
        <v>10</v>
      </c>
      <c r="AT49" s="421"/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1"/>
    </row>
    <row r="50" spans="1:57" s="434" customFormat="1">
      <c r="A50" s="417">
        <v>49</v>
      </c>
      <c r="B50" s="226">
        <v>3</v>
      </c>
      <c r="C50" s="226">
        <v>10</v>
      </c>
      <c r="D50" s="418">
        <v>19</v>
      </c>
      <c r="E50" s="418">
        <v>167</v>
      </c>
      <c r="F50" s="430">
        <v>51.1</v>
      </c>
      <c r="G50" s="227">
        <v>1715</v>
      </c>
      <c r="H50" s="228">
        <v>596.29999999999995</v>
      </c>
      <c r="I50" s="228">
        <v>32.1</v>
      </c>
      <c r="J50" s="228">
        <v>27.4</v>
      </c>
      <c r="K50" s="228">
        <v>59.4</v>
      </c>
      <c r="L50" s="228">
        <v>63.7</v>
      </c>
      <c r="M50" s="228">
        <v>217.9</v>
      </c>
      <c r="N50" s="228">
        <v>15.2</v>
      </c>
      <c r="O50" s="227">
        <v>3754</v>
      </c>
      <c r="P50" s="227">
        <v>1603</v>
      </c>
      <c r="Q50" s="227">
        <v>423</v>
      </c>
      <c r="R50" s="227">
        <v>218</v>
      </c>
      <c r="S50" s="227">
        <v>861</v>
      </c>
      <c r="T50" s="228">
        <v>7.3</v>
      </c>
      <c r="U50" s="228">
        <v>7.4</v>
      </c>
      <c r="V50" s="420">
        <v>0.98</v>
      </c>
      <c r="W50" s="420">
        <v>2.58</v>
      </c>
      <c r="X50" s="227">
        <v>154</v>
      </c>
      <c r="Y50" s="227">
        <v>1285</v>
      </c>
      <c r="Z50" s="227">
        <v>370</v>
      </c>
      <c r="AA50" s="227">
        <v>12</v>
      </c>
      <c r="AB50" s="228">
        <v>6.7</v>
      </c>
      <c r="AC50" s="227">
        <v>99</v>
      </c>
      <c r="AD50" s="420">
        <v>0.85</v>
      </c>
      <c r="AE50" s="420">
        <v>0.78</v>
      </c>
      <c r="AF50" s="228">
        <v>12.4</v>
      </c>
      <c r="AG50" s="420">
        <v>0.96</v>
      </c>
      <c r="AH50" s="228">
        <v>8.9</v>
      </c>
      <c r="AI50" s="227">
        <v>198</v>
      </c>
      <c r="AJ50" s="420">
        <v>4.2699999999999996</v>
      </c>
      <c r="AK50" s="227">
        <v>60</v>
      </c>
      <c r="AL50" s="420">
        <v>16.309999999999999</v>
      </c>
      <c r="AM50" s="420">
        <v>23.57</v>
      </c>
      <c r="AN50" s="420">
        <v>15.36</v>
      </c>
      <c r="AO50" s="227">
        <v>253</v>
      </c>
      <c r="AP50" s="228">
        <v>1.7</v>
      </c>
      <c r="AQ50" s="228">
        <v>7.1</v>
      </c>
      <c r="AR50" s="228">
        <v>10</v>
      </c>
      <c r="AS50" s="228">
        <v>9.5</v>
      </c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</row>
    <row r="51" spans="1:57" s="434" customFormat="1">
      <c r="A51" s="417">
        <v>50</v>
      </c>
      <c r="B51" s="226">
        <v>4</v>
      </c>
      <c r="C51" s="226">
        <v>10</v>
      </c>
      <c r="D51" s="418">
        <v>19</v>
      </c>
      <c r="E51" s="418">
        <v>158</v>
      </c>
      <c r="F51" s="430">
        <v>54.8</v>
      </c>
      <c r="G51" s="227">
        <v>1278</v>
      </c>
      <c r="H51" s="228">
        <v>869.5</v>
      </c>
      <c r="I51" s="228">
        <v>24.4</v>
      </c>
      <c r="J51" s="228">
        <v>23.1</v>
      </c>
      <c r="K51" s="228">
        <v>47.5</v>
      </c>
      <c r="L51" s="228">
        <v>37.9</v>
      </c>
      <c r="M51" s="228">
        <v>183</v>
      </c>
      <c r="N51" s="228">
        <v>12.2</v>
      </c>
      <c r="O51" s="227">
        <v>2614</v>
      </c>
      <c r="P51" s="227">
        <v>1825</v>
      </c>
      <c r="Q51" s="227">
        <v>337</v>
      </c>
      <c r="R51" s="227">
        <v>186</v>
      </c>
      <c r="S51" s="227">
        <v>618</v>
      </c>
      <c r="T51" s="228">
        <v>5.7</v>
      </c>
      <c r="U51" s="228">
        <v>5.2</v>
      </c>
      <c r="V51" s="420">
        <v>0.73</v>
      </c>
      <c r="W51" s="420">
        <v>2.78</v>
      </c>
      <c r="X51" s="227">
        <v>87</v>
      </c>
      <c r="Y51" s="227">
        <v>2987</v>
      </c>
      <c r="Z51" s="227">
        <v>585</v>
      </c>
      <c r="AA51" s="227">
        <v>4</v>
      </c>
      <c r="AB51" s="228">
        <v>7</v>
      </c>
      <c r="AC51" s="227">
        <v>203</v>
      </c>
      <c r="AD51" s="420">
        <v>0.64</v>
      </c>
      <c r="AE51" s="420">
        <v>0.93</v>
      </c>
      <c r="AF51" s="228">
        <v>11.3</v>
      </c>
      <c r="AG51" s="420">
        <v>0.89</v>
      </c>
      <c r="AH51" s="228">
        <v>2.7</v>
      </c>
      <c r="AI51" s="227">
        <v>226</v>
      </c>
      <c r="AJ51" s="420">
        <v>3.86</v>
      </c>
      <c r="AK51" s="227">
        <v>72</v>
      </c>
      <c r="AL51" s="420">
        <v>7.3</v>
      </c>
      <c r="AM51" s="420">
        <v>10.27</v>
      </c>
      <c r="AN51" s="420">
        <v>8.67</v>
      </c>
      <c r="AO51" s="227">
        <v>159</v>
      </c>
      <c r="AP51" s="228">
        <v>2.2999999999999998</v>
      </c>
      <c r="AQ51" s="228">
        <v>8</v>
      </c>
      <c r="AR51" s="228">
        <v>12.1</v>
      </c>
      <c r="AS51" s="228">
        <v>6.6</v>
      </c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  <c r="BE51" s="421"/>
    </row>
    <row r="52" spans="1:57" s="434" customFormat="1">
      <c r="A52" s="417">
        <v>51</v>
      </c>
      <c r="B52" s="226">
        <v>5</v>
      </c>
      <c r="C52" s="226">
        <v>10</v>
      </c>
      <c r="D52" s="418">
        <v>19</v>
      </c>
      <c r="E52" s="418">
        <v>157</v>
      </c>
      <c r="F52" s="430">
        <v>51.2</v>
      </c>
      <c r="G52" s="227">
        <v>2190</v>
      </c>
      <c r="H52" s="228">
        <v>961.8</v>
      </c>
      <c r="I52" s="228">
        <v>34.9</v>
      </c>
      <c r="J52" s="228">
        <v>32.1</v>
      </c>
      <c r="K52" s="228">
        <v>67</v>
      </c>
      <c r="L52" s="228">
        <v>86.9</v>
      </c>
      <c r="M52" s="228">
        <v>277</v>
      </c>
      <c r="N52" s="228">
        <v>19</v>
      </c>
      <c r="O52" s="227">
        <v>4717</v>
      </c>
      <c r="P52" s="227">
        <v>2069</v>
      </c>
      <c r="Q52" s="227">
        <v>664</v>
      </c>
      <c r="R52" s="227">
        <v>245</v>
      </c>
      <c r="S52" s="227">
        <v>1063</v>
      </c>
      <c r="T52" s="228">
        <v>8.3000000000000007</v>
      </c>
      <c r="U52" s="228">
        <v>8.5</v>
      </c>
      <c r="V52" s="420">
        <v>1.0900000000000001</v>
      </c>
      <c r="W52" s="420">
        <v>3.12</v>
      </c>
      <c r="X52" s="227">
        <v>443</v>
      </c>
      <c r="Y52" s="227">
        <v>1431</v>
      </c>
      <c r="Z52" s="227">
        <v>684</v>
      </c>
      <c r="AA52" s="227">
        <v>5</v>
      </c>
      <c r="AB52" s="228">
        <v>10.199999999999999</v>
      </c>
      <c r="AC52" s="227">
        <v>141</v>
      </c>
      <c r="AD52" s="420">
        <v>1.01</v>
      </c>
      <c r="AE52" s="420">
        <v>1.17</v>
      </c>
      <c r="AF52" s="228">
        <v>10.9</v>
      </c>
      <c r="AG52" s="420">
        <v>0.99</v>
      </c>
      <c r="AH52" s="228">
        <v>2.4</v>
      </c>
      <c r="AI52" s="227">
        <v>276</v>
      </c>
      <c r="AJ52" s="420">
        <v>5.4</v>
      </c>
      <c r="AK52" s="227">
        <v>97</v>
      </c>
      <c r="AL52" s="420">
        <v>27.24</v>
      </c>
      <c r="AM52" s="420">
        <v>28.37</v>
      </c>
      <c r="AN52" s="420">
        <v>19.18</v>
      </c>
      <c r="AO52" s="227">
        <v>313</v>
      </c>
      <c r="AP52" s="228">
        <v>3.1</v>
      </c>
      <c r="AQ52" s="228">
        <v>11</v>
      </c>
      <c r="AR52" s="228">
        <v>14.6</v>
      </c>
      <c r="AS52" s="228">
        <v>11.9</v>
      </c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</row>
    <row r="53" spans="1:57" s="434" customFormat="1">
      <c r="A53" s="417">
        <v>52</v>
      </c>
      <c r="B53" s="226">
        <v>6</v>
      </c>
      <c r="C53" s="226">
        <v>10</v>
      </c>
      <c r="D53" s="418">
        <v>19</v>
      </c>
      <c r="E53" s="418">
        <v>159</v>
      </c>
      <c r="F53" s="430">
        <v>60.7</v>
      </c>
      <c r="G53" s="227">
        <v>2015</v>
      </c>
      <c r="H53" s="228">
        <v>842.3</v>
      </c>
      <c r="I53" s="228">
        <v>21.3</v>
      </c>
      <c r="J53" s="228">
        <v>35.1</v>
      </c>
      <c r="K53" s="228">
        <v>56.4</v>
      </c>
      <c r="L53" s="228">
        <v>68.900000000000006</v>
      </c>
      <c r="M53" s="228">
        <v>284.60000000000002</v>
      </c>
      <c r="N53" s="228">
        <v>15.2</v>
      </c>
      <c r="O53" s="227">
        <v>3751</v>
      </c>
      <c r="P53" s="227">
        <v>1793</v>
      </c>
      <c r="Q53" s="227">
        <v>550</v>
      </c>
      <c r="R53" s="227">
        <v>199</v>
      </c>
      <c r="S53" s="227">
        <v>856</v>
      </c>
      <c r="T53" s="228">
        <v>6.3</v>
      </c>
      <c r="U53" s="228">
        <v>5.9</v>
      </c>
      <c r="V53" s="420">
        <v>0.9</v>
      </c>
      <c r="W53" s="420">
        <v>2.08</v>
      </c>
      <c r="X53" s="227">
        <v>225</v>
      </c>
      <c r="Y53" s="227">
        <v>2888</v>
      </c>
      <c r="Z53" s="227">
        <v>701</v>
      </c>
      <c r="AA53" s="227">
        <v>1</v>
      </c>
      <c r="AB53" s="228">
        <v>10.7</v>
      </c>
      <c r="AC53" s="227">
        <v>115</v>
      </c>
      <c r="AD53" s="420">
        <v>0.66</v>
      </c>
      <c r="AE53" s="420">
        <v>1</v>
      </c>
      <c r="AF53" s="228">
        <v>9</v>
      </c>
      <c r="AG53" s="420">
        <v>0.72</v>
      </c>
      <c r="AH53" s="228">
        <v>1.4</v>
      </c>
      <c r="AI53" s="227">
        <v>204</v>
      </c>
      <c r="AJ53" s="420">
        <v>4.17</v>
      </c>
      <c r="AK53" s="227">
        <v>58</v>
      </c>
      <c r="AL53" s="420">
        <v>13.92</v>
      </c>
      <c r="AM53" s="420">
        <v>25.09</v>
      </c>
      <c r="AN53" s="420">
        <v>16.149999999999999</v>
      </c>
      <c r="AO53" s="227">
        <v>138</v>
      </c>
      <c r="AP53" s="228">
        <v>3.7</v>
      </c>
      <c r="AQ53" s="228">
        <v>10.7</v>
      </c>
      <c r="AR53" s="228">
        <v>14.4</v>
      </c>
      <c r="AS53" s="228">
        <v>9.5</v>
      </c>
      <c r="AT53" s="421"/>
      <c r="AU53" s="421"/>
      <c r="AV53" s="421"/>
      <c r="AW53" s="421"/>
      <c r="AX53" s="421"/>
      <c r="AY53" s="421"/>
      <c r="AZ53" s="421"/>
      <c r="BA53" s="421"/>
      <c r="BB53" s="421"/>
      <c r="BC53" s="421"/>
      <c r="BD53" s="421"/>
      <c r="BE53" s="421"/>
    </row>
    <row r="54" spans="1:57" s="434" customFormat="1">
      <c r="A54" s="417">
        <v>53</v>
      </c>
      <c r="B54" s="226">
        <v>7</v>
      </c>
      <c r="C54" s="226">
        <v>10</v>
      </c>
      <c r="D54" s="418">
        <v>19</v>
      </c>
      <c r="E54" s="418">
        <v>159</v>
      </c>
      <c r="F54" s="430">
        <v>56.4</v>
      </c>
      <c r="G54" s="227">
        <v>1548</v>
      </c>
      <c r="H54" s="228">
        <v>995.9</v>
      </c>
      <c r="I54" s="228">
        <v>37.299999999999997</v>
      </c>
      <c r="J54" s="228">
        <v>27.9</v>
      </c>
      <c r="K54" s="228">
        <v>65.2</v>
      </c>
      <c r="L54" s="228">
        <v>42.6</v>
      </c>
      <c r="M54" s="228">
        <v>221.2</v>
      </c>
      <c r="N54" s="228">
        <v>15.8</v>
      </c>
      <c r="O54" s="227">
        <v>3687</v>
      </c>
      <c r="P54" s="227">
        <v>2129</v>
      </c>
      <c r="Q54" s="227">
        <v>427</v>
      </c>
      <c r="R54" s="227">
        <v>228</v>
      </c>
      <c r="S54" s="227">
        <v>973</v>
      </c>
      <c r="T54" s="228">
        <v>7</v>
      </c>
      <c r="U54" s="228">
        <v>6.6</v>
      </c>
      <c r="V54" s="420">
        <v>1.07</v>
      </c>
      <c r="W54" s="420">
        <v>2.92</v>
      </c>
      <c r="X54" s="227">
        <v>209</v>
      </c>
      <c r="Y54" s="227">
        <v>2386</v>
      </c>
      <c r="Z54" s="227">
        <v>613</v>
      </c>
      <c r="AA54" s="227">
        <v>24</v>
      </c>
      <c r="AB54" s="228">
        <v>8.6999999999999993</v>
      </c>
      <c r="AC54" s="227">
        <v>105</v>
      </c>
      <c r="AD54" s="420">
        <v>0.86</v>
      </c>
      <c r="AE54" s="420">
        <v>0.94</v>
      </c>
      <c r="AF54" s="228">
        <v>15</v>
      </c>
      <c r="AG54" s="420">
        <v>1.21</v>
      </c>
      <c r="AH54" s="228">
        <v>6.5</v>
      </c>
      <c r="AI54" s="227">
        <v>284</v>
      </c>
      <c r="AJ54" s="420">
        <v>5.12</v>
      </c>
      <c r="AK54" s="227">
        <v>80</v>
      </c>
      <c r="AL54" s="420">
        <v>10.76</v>
      </c>
      <c r="AM54" s="420">
        <v>14.15</v>
      </c>
      <c r="AN54" s="420">
        <v>12.4</v>
      </c>
      <c r="AO54" s="227">
        <v>322</v>
      </c>
      <c r="AP54" s="228">
        <v>2.6</v>
      </c>
      <c r="AQ54" s="228">
        <v>9</v>
      </c>
      <c r="AR54" s="228">
        <v>11.6</v>
      </c>
      <c r="AS54" s="228">
        <v>9.4</v>
      </c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</row>
    <row r="55" spans="1:57" s="434" customFormat="1">
      <c r="A55" s="417">
        <v>54</v>
      </c>
      <c r="B55" s="226">
        <v>8</v>
      </c>
      <c r="C55" s="226">
        <v>10</v>
      </c>
      <c r="D55" s="418">
        <v>19</v>
      </c>
      <c r="E55" s="418">
        <v>153</v>
      </c>
      <c r="F55" s="430">
        <v>43.1</v>
      </c>
      <c r="G55" s="227">
        <v>1346</v>
      </c>
      <c r="H55" s="228">
        <v>558.70000000000005</v>
      </c>
      <c r="I55" s="228">
        <v>33.1</v>
      </c>
      <c r="J55" s="228">
        <v>21.8</v>
      </c>
      <c r="K55" s="228">
        <v>54.9</v>
      </c>
      <c r="L55" s="228">
        <v>40.200000000000003</v>
      </c>
      <c r="M55" s="228">
        <v>187.2</v>
      </c>
      <c r="N55" s="228">
        <v>11.8</v>
      </c>
      <c r="O55" s="227">
        <v>3027</v>
      </c>
      <c r="P55" s="227">
        <v>1296</v>
      </c>
      <c r="Q55" s="227">
        <v>239</v>
      </c>
      <c r="R55" s="227">
        <v>149</v>
      </c>
      <c r="S55" s="227">
        <v>688</v>
      </c>
      <c r="T55" s="228">
        <v>5.6</v>
      </c>
      <c r="U55" s="228">
        <v>5.2</v>
      </c>
      <c r="V55" s="420">
        <v>0.71</v>
      </c>
      <c r="W55" s="420">
        <v>2.38</v>
      </c>
      <c r="X55" s="227">
        <v>255</v>
      </c>
      <c r="Y55" s="227">
        <v>1449</v>
      </c>
      <c r="Z55" s="227">
        <v>497</v>
      </c>
      <c r="AA55" s="227">
        <v>7</v>
      </c>
      <c r="AB55" s="228">
        <v>5.8</v>
      </c>
      <c r="AC55" s="227">
        <v>85</v>
      </c>
      <c r="AD55" s="420">
        <v>0.56999999999999995</v>
      </c>
      <c r="AE55" s="420">
        <v>0.77</v>
      </c>
      <c r="AF55" s="228">
        <v>16</v>
      </c>
      <c r="AG55" s="420">
        <v>0.79</v>
      </c>
      <c r="AH55" s="228">
        <v>4.9000000000000004</v>
      </c>
      <c r="AI55" s="227">
        <v>189</v>
      </c>
      <c r="AJ55" s="420">
        <v>3.81</v>
      </c>
      <c r="AK55" s="227">
        <v>44</v>
      </c>
      <c r="AL55" s="420">
        <v>10</v>
      </c>
      <c r="AM55" s="420">
        <v>13.11</v>
      </c>
      <c r="AN55" s="420">
        <v>8.8000000000000007</v>
      </c>
      <c r="AO55" s="227">
        <v>303</v>
      </c>
      <c r="AP55" s="228">
        <v>1.7</v>
      </c>
      <c r="AQ55" s="228">
        <v>5.4</v>
      </c>
      <c r="AR55" s="228">
        <v>8</v>
      </c>
      <c r="AS55" s="228">
        <v>7.7</v>
      </c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</row>
    <row r="56" spans="1:57" s="434" customFormat="1">
      <c r="A56" s="417">
        <v>55</v>
      </c>
      <c r="B56" s="226">
        <v>9</v>
      </c>
      <c r="C56" s="226">
        <v>10</v>
      </c>
      <c r="D56" s="418">
        <v>19</v>
      </c>
      <c r="E56" s="418">
        <v>146</v>
      </c>
      <c r="F56" s="430">
        <v>43</v>
      </c>
      <c r="G56" s="227">
        <v>1070</v>
      </c>
      <c r="H56" s="228">
        <v>465</v>
      </c>
      <c r="I56" s="228">
        <v>20.399999999999999</v>
      </c>
      <c r="J56" s="228">
        <v>18.399999999999999</v>
      </c>
      <c r="K56" s="228">
        <v>38.799999999999997</v>
      </c>
      <c r="L56" s="228">
        <v>24.9</v>
      </c>
      <c r="M56" s="228">
        <v>165.7</v>
      </c>
      <c r="N56" s="228">
        <v>9.1</v>
      </c>
      <c r="O56" s="227">
        <v>2300</v>
      </c>
      <c r="P56" s="227">
        <v>1054</v>
      </c>
      <c r="Q56" s="227">
        <v>151</v>
      </c>
      <c r="R56" s="227">
        <v>128</v>
      </c>
      <c r="S56" s="227">
        <v>540</v>
      </c>
      <c r="T56" s="228">
        <v>4.4000000000000004</v>
      </c>
      <c r="U56" s="228">
        <v>4.4000000000000004</v>
      </c>
      <c r="V56" s="420">
        <v>0.63</v>
      </c>
      <c r="W56" s="420">
        <v>2.09</v>
      </c>
      <c r="X56" s="227">
        <v>127</v>
      </c>
      <c r="Y56" s="227">
        <v>1603</v>
      </c>
      <c r="Z56" s="227">
        <v>395</v>
      </c>
      <c r="AA56" s="227">
        <v>4</v>
      </c>
      <c r="AB56" s="228">
        <v>4.2</v>
      </c>
      <c r="AC56" s="227">
        <v>141</v>
      </c>
      <c r="AD56" s="420">
        <v>0.41</v>
      </c>
      <c r="AE56" s="420">
        <v>0.61</v>
      </c>
      <c r="AF56" s="228">
        <v>8.4</v>
      </c>
      <c r="AG56" s="420">
        <v>0.59</v>
      </c>
      <c r="AH56" s="228">
        <v>2.5</v>
      </c>
      <c r="AI56" s="227">
        <v>173</v>
      </c>
      <c r="AJ56" s="420">
        <v>3.73</v>
      </c>
      <c r="AK56" s="227">
        <v>38</v>
      </c>
      <c r="AL56" s="420">
        <v>4.66</v>
      </c>
      <c r="AM56" s="420">
        <v>9.15</v>
      </c>
      <c r="AN56" s="420">
        <v>5.56</v>
      </c>
      <c r="AO56" s="227">
        <v>221</v>
      </c>
      <c r="AP56" s="228">
        <v>1.5</v>
      </c>
      <c r="AQ56" s="228">
        <v>5.8</v>
      </c>
      <c r="AR56" s="228">
        <v>7.5</v>
      </c>
      <c r="AS56" s="228">
        <v>5.8</v>
      </c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</row>
    <row r="57" spans="1:57" s="434" customFormat="1">
      <c r="A57" s="417">
        <v>56</v>
      </c>
      <c r="B57" s="226">
        <v>10</v>
      </c>
      <c r="C57" s="226">
        <v>10</v>
      </c>
      <c r="D57" s="418">
        <v>19</v>
      </c>
      <c r="E57" s="418">
        <v>146</v>
      </c>
      <c r="F57" s="430">
        <v>39</v>
      </c>
      <c r="G57" s="227">
        <v>1360</v>
      </c>
      <c r="H57" s="228">
        <v>580.70000000000005</v>
      </c>
      <c r="I57" s="228">
        <v>36</v>
      </c>
      <c r="J57" s="228">
        <v>20.2</v>
      </c>
      <c r="K57" s="228">
        <v>56.2</v>
      </c>
      <c r="L57" s="228">
        <v>52.2</v>
      </c>
      <c r="M57" s="228">
        <v>158.19999999999999</v>
      </c>
      <c r="N57" s="228">
        <v>13.1</v>
      </c>
      <c r="O57" s="227">
        <v>3222</v>
      </c>
      <c r="P57" s="227">
        <v>1683</v>
      </c>
      <c r="Q57" s="227">
        <v>203</v>
      </c>
      <c r="R57" s="227">
        <v>162</v>
      </c>
      <c r="S57" s="227">
        <v>756</v>
      </c>
      <c r="T57" s="228">
        <v>6.1</v>
      </c>
      <c r="U57" s="228">
        <v>6.5</v>
      </c>
      <c r="V57" s="420">
        <v>0.81</v>
      </c>
      <c r="W57" s="420">
        <v>1.97</v>
      </c>
      <c r="X57" s="227">
        <v>60</v>
      </c>
      <c r="Y57" s="227">
        <v>1807</v>
      </c>
      <c r="Z57" s="227">
        <v>363</v>
      </c>
      <c r="AA57" s="227">
        <v>8</v>
      </c>
      <c r="AB57" s="228">
        <v>7</v>
      </c>
      <c r="AC57" s="227">
        <v>104</v>
      </c>
      <c r="AD57" s="420">
        <v>1.07</v>
      </c>
      <c r="AE57" s="420">
        <v>0.67</v>
      </c>
      <c r="AF57" s="228">
        <v>15.4</v>
      </c>
      <c r="AG57" s="420">
        <v>1.1399999999999999</v>
      </c>
      <c r="AH57" s="228">
        <v>5.0999999999999996</v>
      </c>
      <c r="AI57" s="227">
        <v>180</v>
      </c>
      <c r="AJ57" s="420">
        <v>3.86</v>
      </c>
      <c r="AK57" s="227">
        <v>63</v>
      </c>
      <c r="AL57" s="420">
        <v>11.3</v>
      </c>
      <c r="AM57" s="420">
        <v>19.71</v>
      </c>
      <c r="AN57" s="420">
        <v>14.18</v>
      </c>
      <c r="AO57" s="227">
        <v>280</v>
      </c>
      <c r="AP57" s="228">
        <v>1.7</v>
      </c>
      <c r="AQ57" s="228">
        <v>5.8</v>
      </c>
      <c r="AR57" s="228">
        <v>7.6</v>
      </c>
      <c r="AS57" s="228">
        <v>8.1</v>
      </c>
      <c r="AT57" s="421"/>
      <c r="AU57" s="421"/>
      <c r="AV57" s="421"/>
      <c r="AW57" s="421"/>
      <c r="AX57" s="421"/>
      <c r="AY57" s="421"/>
      <c r="AZ57" s="421"/>
      <c r="BA57" s="421"/>
      <c r="BB57" s="421"/>
      <c r="BC57" s="421"/>
      <c r="BD57" s="421"/>
      <c r="BE57" s="421"/>
    </row>
    <row r="58" spans="1:57" s="434" customFormat="1">
      <c r="A58" s="417">
        <v>57</v>
      </c>
      <c r="B58" s="226">
        <v>11</v>
      </c>
      <c r="C58" s="226">
        <v>10</v>
      </c>
      <c r="D58" s="418">
        <v>19</v>
      </c>
      <c r="E58" s="418">
        <v>155</v>
      </c>
      <c r="F58" s="430">
        <v>49</v>
      </c>
      <c r="G58" s="227">
        <v>2053</v>
      </c>
      <c r="H58" s="228">
        <v>740.3</v>
      </c>
      <c r="I58" s="228">
        <v>28.9</v>
      </c>
      <c r="J58" s="228">
        <v>29.3</v>
      </c>
      <c r="K58" s="228">
        <v>58.1</v>
      </c>
      <c r="L58" s="228">
        <v>77.599999999999994</v>
      </c>
      <c r="M58" s="228">
        <v>273.5</v>
      </c>
      <c r="N58" s="228">
        <v>15.3</v>
      </c>
      <c r="O58" s="227">
        <v>3609</v>
      </c>
      <c r="P58" s="227">
        <v>2012</v>
      </c>
      <c r="Q58" s="227">
        <v>431</v>
      </c>
      <c r="R58" s="227">
        <v>211</v>
      </c>
      <c r="S58" s="227">
        <v>902</v>
      </c>
      <c r="T58" s="228">
        <v>7.7</v>
      </c>
      <c r="U58" s="228">
        <v>8.3000000000000007</v>
      </c>
      <c r="V58" s="420">
        <v>1.08</v>
      </c>
      <c r="W58" s="420">
        <v>2.61</v>
      </c>
      <c r="X58" s="227">
        <v>401</v>
      </c>
      <c r="Y58" s="227">
        <v>1506</v>
      </c>
      <c r="Z58" s="227">
        <v>648</v>
      </c>
      <c r="AA58" s="227">
        <v>3</v>
      </c>
      <c r="AB58" s="228">
        <v>12.7</v>
      </c>
      <c r="AC58" s="227">
        <v>105</v>
      </c>
      <c r="AD58" s="420">
        <v>0.88</v>
      </c>
      <c r="AE58" s="420">
        <v>0.9</v>
      </c>
      <c r="AF58" s="228">
        <v>9.5</v>
      </c>
      <c r="AG58" s="420">
        <v>1.02</v>
      </c>
      <c r="AH58" s="228">
        <v>7.8</v>
      </c>
      <c r="AI58" s="227">
        <v>235</v>
      </c>
      <c r="AJ58" s="420">
        <v>5.29</v>
      </c>
      <c r="AK58" s="227">
        <v>101</v>
      </c>
      <c r="AL58" s="420">
        <v>18.91</v>
      </c>
      <c r="AM58" s="420">
        <v>27.66</v>
      </c>
      <c r="AN58" s="420">
        <v>21.13</v>
      </c>
      <c r="AO58" s="227">
        <v>372</v>
      </c>
      <c r="AP58" s="228">
        <v>2.7</v>
      </c>
      <c r="AQ58" s="228">
        <v>9.1</v>
      </c>
      <c r="AR58" s="228">
        <v>12.8</v>
      </c>
      <c r="AS58" s="228">
        <v>9.1</v>
      </c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1"/>
    </row>
    <row r="59" spans="1:57" s="434" customFormat="1">
      <c r="A59" s="417">
        <v>58</v>
      </c>
      <c r="B59" s="226">
        <v>12</v>
      </c>
      <c r="C59" s="226">
        <v>10</v>
      </c>
      <c r="D59" s="418">
        <v>21</v>
      </c>
      <c r="E59" s="418">
        <v>165</v>
      </c>
      <c r="F59" s="430">
        <v>44.4</v>
      </c>
      <c r="G59" s="227">
        <v>1844</v>
      </c>
      <c r="H59" s="228">
        <v>1018.5</v>
      </c>
      <c r="I59" s="228">
        <v>35.9</v>
      </c>
      <c r="J59" s="228">
        <v>28.5</v>
      </c>
      <c r="K59" s="228">
        <v>64.400000000000006</v>
      </c>
      <c r="L59" s="228">
        <v>73.099999999999994</v>
      </c>
      <c r="M59" s="228">
        <v>223.6</v>
      </c>
      <c r="N59" s="228">
        <v>14.9</v>
      </c>
      <c r="O59" s="227">
        <v>3626</v>
      </c>
      <c r="P59" s="227">
        <v>1795</v>
      </c>
      <c r="Q59" s="227">
        <v>517</v>
      </c>
      <c r="R59" s="227">
        <v>186</v>
      </c>
      <c r="S59" s="227">
        <v>952</v>
      </c>
      <c r="T59" s="228">
        <v>6.2</v>
      </c>
      <c r="U59" s="228">
        <v>8.1</v>
      </c>
      <c r="V59" s="420">
        <v>0.77</v>
      </c>
      <c r="W59" s="420">
        <v>1.98</v>
      </c>
      <c r="X59" s="227">
        <v>1460</v>
      </c>
      <c r="Y59" s="227">
        <v>4064</v>
      </c>
      <c r="Z59" s="227">
        <v>2127</v>
      </c>
      <c r="AA59" s="227">
        <v>10</v>
      </c>
      <c r="AB59" s="228">
        <v>14.9</v>
      </c>
      <c r="AC59" s="227">
        <v>183</v>
      </c>
      <c r="AD59" s="420">
        <v>0.87</v>
      </c>
      <c r="AE59" s="420">
        <v>1.3</v>
      </c>
      <c r="AF59" s="228">
        <v>12</v>
      </c>
      <c r="AG59" s="420">
        <v>0.89</v>
      </c>
      <c r="AH59" s="228">
        <v>3.1</v>
      </c>
      <c r="AI59" s="227">
        <v>240</v>
      </c>
      <c r="AJ59" s="420">
        <v>5.44</v>
      </c>
      <c r="AK59" s="227">
        <v>50</v>
      </c>
      <c r="AL59" s="420">
        <v>16.82</v>
      </c>
      <c r="AM59" s="420">
        <v>25.28</v>
      </c>
      <c r="AN59" s="420">
        <v>20.36</v>
      </c>
      <c r="AO59" s="227">
        <v>341</v>
      </c>
      <c r="AP59" s="228">
        <v>2.1</v>
      </c>
      <c r="AQ59" s="228">
        <v>7.2</v>
      </c>
      <c r="AR59" s="228">
        <v>9.3000000000000007</v>
      </c>
      <c r="AS59" s="228">
        <v>9.1999999999999993</v>
      </c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</row>
    <row r="60" spans="1:57" s="434" customFormat="1">
      <c r="A60" s="417">
        <v>59</v>
      </c>
      <c r="B60" s="226">
        <v>13</v>
      </c>
      <c r="C60" s="226">
        <v>10</v>
      </c>
      <c r="D60" s="418">
        <v>19</v>
      </c>
      <c r="E60" s="418">
        <v>161</v>
      </c>
      <c r="F60" s="430">
        <v>51</v>
      </c>
      <c r="G60" s="227">
        <v>1160</v>
      </c>
      <c r="H60" s="228">
        <v>306.60000000000002</v>
      </c>
      <c r="I60" s="228">
        <v>22.3</v>
      </c>
      <c r="J60" s="228">
        <v>12.2</v>
      </c>
      <c r="K60" s="228">
        <v>34.5</v>
      </c>
      <c r="L60" s="228">
        <v>48.4</v>
      </c>
      <c r="M60" s="228">
        <v>141.19999999999999</v>
      </c>
      <c r="N60" s="228">
        <v>7.1</v>
      </c>
      <c r="O60" s="227">
        <v>1484</v>
      </c>
      <c r="P60" s="227">
        <v>1018</v>
      </c>
      <c r="Q60" s="227">
        <v>235</v>
      </c>
      <c r="R60" s="227">
        <v>112</v>
      </c>
      <c r="S60" s="227">
        <v>507</v>
      </c>
      <c r="T60" s="228">
        <v>3.7</v>
      </c>
      <c r="U60" s="228">
        <v>4.2</v>
      </c>
      <c r="V60" s="420">
        <v>0.49</v>
      </c>
      <c r="W60" s="420">
        <v>1.1599999999999999</v>
      </c>
      <c r="X60" s="227">
        <v>76</v>
      </c>
      <c r="Y60" s="227">
        <v>1448</v>
      </c>
      <c r="Z60" s="227">
        <v>317</v>
      </c>
      <c r="AA60" s="227">
        <v>1</v>
      </c>
      <c r="AB60" s="228">
        <v>8</v>
      </c>
      <c r="AC60" s="227">
        <v>165</v>
      </c>
      <c r="AD60" s="420">
        <v>0.41</v>
      </c>
      <c r="AE60" s="420">
        <v>0.59</v>
      </c>
      <c r="AF60" s="228">
        <v>9.4</v>
      </c>
      <c r="AG60" s="420">
        <v>0.57999999999999996</v>
      </c>
      <c r="AH60" s="228">
        <v>2.5</v>
      </c>
      <c r="AI60" s="227">
        <v>108</v>
      </c>
      <c r="AJ60" s="420">
        <v>3.51</v>
      </c>
      <c r="AK60" s="227">
        <v>29</v>
      </c>
      <c r="AL60" s="420">
        <v>10.199999999999999</v>
      </c>
      <c r="AM60" s="420">
        <v>18.54</v>
      </c>
      <c r="AN60" s="420">
        <v>14.64</v>
      </c>
      <c r="AO60" s="227">
        <v>180</v>
      </c>
      <c r="AP60" s="228">
        <v>1</v>
      </c>
      <c r="AQ60" s="228">
        <v>3.3</v>
      </c>
      <c r="AR60" s="228">
        <v>5.2</v>
      </c>
      <c r="AS60" s="228">
        <v>3.8</v>
      </c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</row>
    <row r="61" spans="1:57" s="434" customFormat="1">
      <c r="A61" s="417">
        <v>60</v>
      </c>
      <c r="B61" s="226">
        <v>14</v>
      </c>
      <c r="C61" s="226">
        <v>10</v>
      </c>
      <c r="D61" s="418">
        <v>19</v>
      </c>
      <c r="E61" s="418">
        <v>156</v>
      </c>
      <c r="F61" s="430">
        <v>42.6</v>
      </c>
      <c r="G61" s="227">
        <v>1554</v>
      </c>
      <c r="H61" s="228">
        <v>821.5</v>
      </c>
      <c r="I61" s="228">
        <v>33.9</v>
      </c>
      <c r="J61" s="228">
        <v>24.9</v>
      </c>
      <c r="K61" s="228">
        <v>58.7</v>
      </c>
      <c r="L61" s="228">
        <v>58.8</v>
      </c>
      <c r="M61" s="228">
        <v>192.6</v>
      </c>
      <c r="N61" s="228">
        <v>13.5</v>
      </c>
      <c r="O61" s="227">
        <v>3499</v>
      </c>
      <c r="P61" s="227">
        <v>1431</v>
      </c>
      <c r="Q61" s="227">
        <v>324</v>
      </c>
      <c r="R61" s="227">
        <v>154</v>
      </c>
      <c r="S61" s="227">
        <v>873</v>
      </c>
      <c r="T61" s="228">
        <v>5.9</v>
      </c>
      <c r="U61" s="228">
        <v>5.6</v>
      </c>
      <c r="V61" s="420">
        <v>0.82</v>
      </c>
      <c r="W61" s="420">
        <v>1.83</v>
      </c>
      <c r="X61" s="227">
        <v>209</v>
      </c>
      <c r="Y61" s="227">
        <v>1707</v>
      </c>
      <c r="Z61" s="227">
        <v>507</v>
      </c>
      <c r="AA61" s="227">
        <v>3</v>
      </c>
      <c r="AB61" s="228">
        <v>8.9</v>
      </c>
      <c r="AC61" s="227">
        <v>116</v>
      </c>
      <c r="AD61" s="420">
        <v>0.66</v>
      </c>
      <c r="AE61" s="420">
        <v>0.9</v>
      </c>
      <c r="AF61" s="228">
        <v>9.4</v>
      </c>
      <c r="AG61" s="420">
        <v>0.69</v>
      </c>
      <c r="AH61" s="228">
        <v>3.1</v>
      </c>
      <c r="AI61" s="227">
        <v>175</v>
      </c>
      <c r="AJ61" s="420">
        <v>4.18</v>
      </c>
      <c r="AK61" s="227">
        <v>39</v>
      </c>
      <c r="AL61" s="420">
        <v>10.49</v>
      </c>
      <c r="AM61" s="420">
        <v>20.37</v>
      </c>
      <c r="AN61" s="420">
        <v>16.77</v>
      </c>
      <c r="AO61" s="227">
        <v>491</v>
      </c>
      <c r="AP61" s="228">
        <v>2.2000000000000002</v>
      </c>
      <c r="AQ61" s="228">
        <v>6.1</v>
      </c>
      <c r="AR61" s="228">
        <v>8.6</v>
      </c>
      <c r="AS61" s="228">
        <v>9</v>
      </c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</row>
    <row r="62" spans="1:57" s="434" customFormat="1">
      <c r="A62" s="417">
        <v>61</v>
      </c>
      <c r="B62" s="226">
        <v>15</v>
      </c>
      <c r="C62" s="226">
        <v>10</v>
      </c>
      <c r="D62" s="418">
        <v>19</v>
      </c>
      <c r="E62" s="418">
        <v>163</v>
      </c>
      <c r="F62" s="430">
        <v>61.8</v>
      </c>
      <c r="G62" s="227">
        <v>860</v>
      </c>
      <c r="H62" s="228">
        <v>646.6</v>
      </c>
      <c r="I62" s="228">
        <v>11.8</v>
      </c>
      <c r="J62" s="228">
        <v>20.7</v>
      </c>
      <c r="K62" s="228">
        <v>32.4</v>
      </c>
      <c r="L62" s="228">
        <v>24.6</v>
      </c>
      <c r="M62" s="228">
        <v>125.1</v>
      </c>
      <c r="N62" s="228">
        <v>10.199999999999999</v>
      </c>
      <c r="O62" s="227">
        <v>2314</v>
      </c>
      <c r="P62" s="227">
        <v>1662</v>
      </c>
      <c r="Q62" s="227">
        <v>309</v>
      </c>
      <c r="R62" s="227">
        <v>153</v>
      </c>
      <c r="S62" s="227">
        <v>522</v>
      </c>
      <c r="T62" s="228">
        <v>4.9000000000000004</v>
      </c>
      <c r="U62" s="228">
        <v>4.2</v>
      </c>
      <c r="V62" s="420">
        <v>0.52</v>
      </c>
      <c r="W62" s="420">
        <v>12.42</v>
      </c>
      <c r="X62" s="227">
        <v>63</v>
      </c>
      <c r="Y62" s="227">
        <v>1043</v>
      </c>
      <c r="Z62" s="227">
        <v>241</v>
      </c>
      <c r="AA62" s="227">
        <v>1</v>
      </c>
      <c r="AB62" s="228">
        <v>3.1</v>
      </c>
      <c r="AC62" s="227">
        <v>35</v>
      </c>
      <c r="AD62" s="420">
        <v>0.37</v>
      </c>
      <c r="AE62" s="420">
        <v>0.78</v>
      </c>
      <c r="AF62" s="228">
        <v>6.5</v>
      </c>
      <c r="AG62" s="420">
        <v>0.55000000000000004</v>
      </c>
      <c r="AH62" s="228">
        <v>1.5</v>
      </c>
      <c r="AI62" s="227">
        <v>455</v>
      </c>
      <c r="AJ62" s="420">
        <v>2.77</v>
      </c>
      <c r="AK62" s="227">
        <v>78</v>
      </c>
      <c r="AL62" s="420">
        <v>4.07</v>
      </c>
      <c r="AM62" s="420">
        <v>4.3499999999999996</v>
      </c>
      <c r="AN62" s="420">
        <v>6.58</v>
      </c>
      <c r="AO62" s="227">
        <v>182</v>
      </c>
      <c r="AP62" s="228">
        <v>0.9</v>
      </c>
      <c r="AQ62" s="228">
        <v>2.2999999999999998</v>
      </c>
      <c r="AR62" s="228">
        <v>3.8</v>
      </c>
      <c r="AS62" s="228">
        <v>5.9</v>
      </c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</row>
    <row r="63" spans="1:57" s="434" customFormat="1">
      <c r="A63" s="417">
        <v>62</v>
      </c>
      <c r="B63" s="226">
        <v>16</v>
      </c>
      <c r="C63" s="226">
        <v>10</v>
      </c>
      <c r="D63" s="418">
        <v>19</v>
      </c>
      <c r="E63" s="418">
        <v>163</v>
      </c>
      <c r="F63" s="430">
        <v>54.7</v>
      </c>
      <c r="G63" s="227">
        <v>1804</v>
      </c>
      <c r="H63" s="228">
        <v>739.1</v>
      </c>
      <c r="I63" s="228">
        <v>27.6</v>
      </c>
      <c r="J63" s="228">
        <v>28.6</v>
      </c>
      <c r="K63" s="228">
        <v>59.5</v>
      </c>
      <c r="L63" s="228">
        <v>69.5</v>
      </c>
      <c r="M63" s="228">
        <v>224.6</v>
      </c>
      <c r="N63" s="228">
        <v>14.3</v>
      </c>
      <c r="O63" s="227">
        <v>3581</v>
      </c>
      <c r="P63" s="227">
        <v>1579</v>
      </c>
      <c r="Q63" s="227">
        <v>431</v>
      </c>
      <c r="R63" s="227">
        <v>225</v>
      </c>
      <c r="S63" s="227">
        <v>882</v>
      </c>
      <c r="T63" s="228">
        <v>7.9</v>
      </c>
      <c r="U63" s="228">
        <v>7.6</v>
      </c>
      <c r="V63" s="420">
        <v>0.99</v>
      </c>
      <c r="W63" s="420">
        <v>2.79</v>
      </c>
      <c r="X63" s="227">
        <v>117</v>
      </c>
      <c r="Y63" s="227">
        <v>3487</v>
      </c>
      <c r="Z63" s="227">
        <v>703</v>
      </c>
      <c r="AA63" s="227">
        <v>3</v>
      </c>
      <c r="AB63" s="228">
        <v>9</v>
      </c>
      <c r="AC63" s="227">
        <v>272</v>
      </c>
      <c r="AD63" s="420">
        <v>0.61</v>
      </c>
      <c r="AE63" s="420">
        <v>0.94</v>
      </c>
      <c r="AF63" s="228">
        <v>9.6</v>
      </c>
      <c r="AG63" s="420">
        <v>0.8</v>
      </c>
      <c r="AH63" s="228">
        <v>3.7</v>
      </c>
      <c r="AI63" s="227">
        <v>239</v>
      </c>
      <c r="AJ63" s="420">
        <v>4.5199999999999996</v>
      </c>
      <c r="AK63" s="227">
        <v>57</v>
      </c>
      <c r="AL63" s="420">
        <v>12.74</v>
      </c>
      <c r="AM63" s="420">
        <v>26</v>
      </c>
      <c r="AN63" s="420">
        <v>15.26</v>
      </c>
      <c r="AO63" s="227">
        <v>447</v>
      </c>
      <c r="AP63" s="228">
        <v>2.2999999999999998</v>
      </c>
      <c r="AQ63" s="228">
        <v>8.1</v>
      </c>
      <c r="AR63" s="228">
        <v>10.7</v>
      </c>
      <c r="AS63" s="228">
        <v>9.1</v>
      </c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</row>
    <row r="64" spans="1:57" s="434" customFormat="1">
      <c r="A64" s="417">
        <v>63</v>
      </c>
      <c r="B64" s="226">
        <v>17</v>
      </c>
      <c r="C64" s="226">
        <v>10</v>
      </c>
      <c r="D64" s="418">
        <v>19</v>
      </c>
      <c r="E64" s="418">
        <v>153</v>
      </c>
      <c r="F64" s="430">
        <v>42.9</v>
      </c>
      <c r="G64" s="227">
        <v>1239</v>
      </c>
      <c r="H64" s="228">
        <v>752.3</v>
      </c>
      <c r="I64" s="228">
        <v>19.3</v>
      </c>
      <c r="J64" s="228">
        <v>21.4</v>
      </c>
      <c r="K64" s="228">
        <v>40.700000000000003</v>
      </c>
      <c r="L64" s="228">
        <v>47.4</v>
      </c>
      <c r="M64" s="228">
        <v>161.69999999999999</v>
      </c>
      <c r="N64" s="228">
        <v>11.6</v>
      </c>
      <c r="O64" s="227">
        <v>2991</v>
      </c>
      <c r="P64" s="227">
        <v>1337</v>
      </c>
      <c r="Q64" s="227">
        <v>313</v>
      </c>
      <c r="R64" s="227">
        <v>135</v>
      </c>
      <c r="S64" s="227">
        <v>550</v>
      </c>
      <c r="T64" s="228">
        <v>3.5</v>
      </c>
      <c r="U64" s="228">
        <v>4</v>
      </c>
      <c r="V64" s="420">
        <v>0.59</v>
      </c>
      <c r="W64" s="420">
        <v>1.88</v>
      </c>
      <c r="X64" s="227">
        <v>150</v>
      </c>
      <c r="Y64" s="227">
        <v>1467</v>
      </c>
      <c r="Z64" s="227">
        <v>395</v>
      </c>
      <c r="AA64" s="227">
        <v>3</v>
      </c>
      <c r="AB64" s="228">
        <v>6.8</v>
      </c>
      <c r="AC64" s="227">
        <v>72</v>
      </c>
      <c r="AD64" s="420">
        <v>0.75</v>
      </c>
      <c r="AE64" s="420">
        <v>0.83</v>
      </c>
      <c r="AF64" s="228">
        <v>8.6999999999999993</v>
      </c>
      <c r="AG64" s="420">
        <v>0.7</v>
      </c>
      <c r="AH64" s="228">
        <v>0.8</v>
      </c>
      <c r="AI64" s="227">
        <v>149</v>
      </c>
      <c r="AJ64" s="420">
        <v>3.39</v>
      </c>
      <c r="AK64" s="227">
        <v>38</v>
      </c>
      <c r="AL64" s="420">
        <v>13.56</v>
      </c>
      <c r="AM64" s="420">
        <v>17.98</v>
      </c>
      <c r="AN64" s="420">
        <v>10.88</v>
      </c>
      <c r="AO64" s="227">
        <v>155</v>
      </c>
      <c r="AP64" s="228">
        <v>2.1</v>
      </c>
      <c r="AQ64" s="228">
        <v>6.2</v>
      </c>
      <c r="AR64" s="228">
        <v>8.3000000000000007</v>
      </c>
      <c r="AS64" s="228">
        <v>7.6</v>
      </c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</row>
    <row r="65" spans="1:57" s="434" customFormat="1">
      <c r="A65" s="417">
        <v>64</v>
      </c>
      <c r="B65" s="226">
        <v>18</v>
      </c>
      <c r="C65" s="226">
        <v>10</v>
      </c>
      <c r="D65" s="418">
        <v>19</v>
      </c>
      <c r="E65" s="418">
        <v>155</v>
      </c>
      <c r="F65" s="430">
        <v>55.2</v>
      </c>
      <c r="G65" s="227">
        <v>1647</v>
      </c>
      <c r="H65" s="228">
        <v>763.9</v>
      </c>
      <c r="I65" s="228">
        <v>36.4</v>
      </c>
      <c r="J65" s="228">
        <v>20.8</v>
      </c>
      <c r="K65" s="228">
        <v>57.2</v>
      </c>
      <c r="L65" s="228">
        <v>80.2</v>
      </c>
      <c r="M65" s="228">
        <v>163.69999999999999</v>
      </c>
      <c r="N65" s="228">
        <v>14.5</v>
      </c>
      <c r="O65" s="227">
        <v>3746</v>
      </c>
      <c r="P65" s="227">
        <v>1562</v>
      </c>
      <c r="Q65" s="227">
        <v>309</v>
      </c>
      <c r="R65" s="227">
        <v>158</v>
      </c>
      <c r="S65" s="227">
        <v>815</v>
      </c>
      <c r="T65" s="228">
        <v>6.1</v>
      </c>
      <c r="U65" s="228">
        <v>6.4</v>
      </c>
      <c r="V65" s="420">
        <v>0.73</v>
      </c>
      <c r="W65" s="420">
        <v>1.85</v>
      </c>
      <c r="X65" s="227">
        <v>228</v>
      </c>
      <c r="Y65" s="227">
        <v>788</v>
      </c>
      <c r="Z65" s="227">
        <v>360</v>
      </c>
      <c r="AA65" s="227">
        <v>4</v>
      </c>
      <c r="AB65" s="228">
        <v>10.1</v>
      </c>
      <c r="AC65" s="227">
        <v>152</v>
      </c>
      <c r="AD65" s="420">
        <v>0.66</v>
      </c>
      <c r="AE65" s="420">
        <v>0.8</v>
      </c>
      <c r="AF65" s="228">
        <v>12.8</v>
      </c>
      <c r="AG65" s="420">
        <v>0.83</v>
      </c>
      <c r="AH65" s="228">
        <v>3.9</v>
      </c>
      <c r="AI65" s="227">
        <v>191</v>
      </c>
      <c r="AJ65" s="420">
        <v>4.09</v>
      </c>
      <c r="AK65" s="227">
        <v>63</v>
      </c>
      <c r="AL65" s="420">
        <v>15.44</v>
      </c>
      <c r="AM65" s="420">
        <v>26.12</v>
      </c>
      <c r="AN65" s="420">
        <v>20.420000000000002</v>
      </c>
      <c r="AO65" s="227">
        <v>410</v>
      </c>
      <c r="AP65" s="228">
        <v>1.4</v>
      </c>
      <c r="AQ65" s="228">
        <v>4.7</v>
      </c>
      <c r="AR65" s="228">
        <v>6.2</v>
      </c>
      <c r="AS65" s="228">
        <v>9.5</v>
      </c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</row>
    <row r="66" spans="1:57" s="434" customFormat="1">
      <c r="A66" s="417">
        <v>65</v>
      </c>
      <c r="B66" s="226">
        <v>19</v>
      </c>
      <c r="C66" s="226">
        <v>10</v>
      </c>
      <c r="D66" s="418">
        <v>23</v>
      </c>
      <c r="E66" s="418">
        <v>148</v>
      </c>
      <c r="F66" s="430">
        <v>50.4</v>
      </c>
      <c r="G66" s="227">
        <v>1368</v>
      </c>
      <c r="H66" s="228">
        <v>1701.5</v>
      </c>
      <c r="I66" s="228">
        <v>21.6</v>
      </c>
      <c r="J66" s="228">
        <v>33.299999999999997</v>
      </c>
      <c r="K66" s="228">
        <v>54.9</v>
      </c>
      <c r="L66" s="228">
        <v>36.1</v>
      </c>
      <c r="M66" s="228">
        <v>204.4</v>
      </c>
      <c r="N66" s="228">
        <v>20</v>
      </c>
      <c r="O66" s="227">
        <v>4708</v>
      </c>
      <c r="P66" s="227">
        <v>2700</v>
      </c>
      <c r="Q66" s="227">
        <v>492</v>
      </c>
      <c r="R66" s="227">
        <v>252</v>
      </c>
      <c r="S66" s="227">
        <v>923</v>
      </c>
      <c r="T66" s="228">
        <v>7.6</v>
      </c>
      <c r="U66" s="228">
        <v>6</v>
      </c>
      <c r="V66" s="420">
        <v>0.98</v>
      </c>
      <c r="W66" s="420">
        <v>3.77</v>
      </c>
      <c r="X66" s="227">
        <v>73</v>
      </c>
      <c r="Y66" s="227">
        <v>4254</v>
      </c>
      <c r="Z66" s="227">
        <v>773</v>
      </c>
      <c r="AA66" s="227">
        <v>5</v>
      </c>
      <c r="AB66" s="228">
        <v>11.4</v>
      </c>
      <c r="AC66" s="227">
        <v>218</v>
      </c>
      <c r="AD66" s="420">
        <v>0.72</v>
      </c>
      <c r="AE66" s="420">
        <v>0.97</v>
      </c>
      <c r="AF66" s="228">
        <v>11.2</v>
      </c>
      <c r="AG66" s="420">
        <v>0.99</v>
      </c>
      <c r="AH66" s="228">
        <v>4.7</v>
      </c>
      <c r="AI66" s="227">
        <v>477</v>
      </c>
      <c r="AJ66" s="420">
        <v>4.87</v>
      </c>
      <c r="AK66" s="227">
        <v>119</v>
      </c>
      <c r="AL66" s="420">
        <v>5.12</v>
      </c>
      <c r="AM66" s="420">
        <v>11.95</v>
      </c>
      <c r="AN66" s="420">
        <v>11.63</v>
      </c>
      <c r="AO66" s="227">
        <v>243</v>
      </c>
      <c r="AP66" s="228">
        <v>3.9</v>
      </c>
      <c r="AQ66" s="228">
        <v>13.5</v>
      </c>
      <c r="AR66" s="228">
        <v>17.899999999999999</v>
      </c>
      <c r="AS66" s="228">
        <v>11.8</v>
      </c>
      <c r="AT66" s="421"/>
      <c r="AU66" s="421"/>
      <c r="AV66" s="421"/>
      <c r="AW66" s="421"/>
      <c r="AX66" s="421"/>
      <c r="AY66" s="421"/>
      <c r="AZ66" s="421"/>
      <c r="BA66" s="421"/>
      <c r="BB66" s="421"/>
      <c r="BC66" s="421"/>
      <c r="BD66" s="421"/>
      <c r="BE66" s="421"/>
    </row>
    <row r="67" spans="1:57" s="434" customFormat="1">
      <c r="A67" s="417">
        <v>66</v>
      </c>
      <c r="B67" s="226">
        <v>20</v>
      </c>
      <c r="C67" s="226">
        <v>10</v>
      </c>
      <c r="D67" s="418">
        <v>19</v>
      </c>
      <c r="E67" s="418">
        <v>148</v>
      </c>
      <c r="F67" s="430">
        <v>46.1</v>
      </c>
      <c r="G67" s="227">
        <v>1401</v>
      </c>
      <c r="H67" s="228">
        <v>954.1</v>
      </c>
      <c r="I67" s="228">
        <v>26.3</v>
      </c>
      <c r="J67" s="228">
        <v>19</v>
      </c>
      <c r="K67" s="228">
        <v>45.3</v>
      </c>
      <c r="L67" s="228">
        <v>60.3</v>
      </c>
      <c r="M67" s="228">
        <v>159.19999999999999</v>
      </c>
      <c r="N67" s="228">
        <v>16.899999999999999</v>
      </c>
      <c r="O67" s="227">
        <v>4360</v>
      </c>
      <c r="P67" s="227">
        <v>1859</v>
      </c>
      <c r="Q67" s="227">
        <v>476</v>
      </c>
      <c r="R67" s="227">
        <v>169</v>
      </c>
      <c r="S67" s="227">
        <v>823</v>
      </c>
      <c r="T67" s="228">
        <v>5.8</v>
      </c>
      <c r="U67" s="228">
        <v>5.4</v>
      </c>
      <c r="V67" s="420">
        <v>0.72</v>
      </c>
      <c r="W67" s="420">
        <v>1.91</v>
      </c>
      <c r="X67" s="227">
        <v>307</v>
      </c>
      <c r="Y67" s="227">
        <v>1845</v>
      </c>
      <c r="Z67" s="227">
        <v>619</v>
      </c>
      <c r="AA67" s="227">
        <v>7</v>
      </c>
      <c r="AB67" s="228">
        <v>8.9</v>
      </c>
      <c r="AC67" s="227">
        <v>94</v>
      </c>
      <c r="AD67" s="420">
        <v>0.66</v>
      </c>
      <c r="AE67" s="420">
        <v>1.07</v>
      </c>
      <c r="AF67" s="228">
        <v>9.3000000000000007</v>
      </c>
      <c r="AG67" s="420">
        <v>0.81</v>
      </c>
      <c r="AH67" s="228">
        <v>2.1</v>
      </c>
      <c r="AI67" s="227">
        <v>222</v>
      </c>
      <c r="AJ67" s="420">
        <v>4.75</v>
      </c>
      <c r="AK67" s="227">
        <v>87</v>
      </c>
      <c r="AL67" s="420">
        <v>15.91</v>
      </c>
      <c r="AM67" s="420">
        <v>20.239999999999998</v>
      </c>
      <c r="AN67" s="420">
        <v>15.46</v>
      </c>
      <c r="AO67" s="227">
        <v>444</v>
      </c>
      <c r="AP67" s="228">
        <v>2.5</v>
      </c>
      <c r="AQ67" s="228">
        <v>7</v>
      </c>
      <c r="AR67" s="228">
        <v>9.5</v>
      </c>
      <c r="AS67" s="228">
        <v>11.1</v>
      </c>
      <c r="AT67" s="421"/>
      <c r="AU67" s="421"/>
      <c r="AV67" s="421"/>
      <c r="AW67" s="421"/>
      <c r="AX67" s="421"/>
      <c r="AY67" s="421"/>
      <c r="AZ67" s="421"/>
      <c r="BA67" s="421"/>
      <c r="BB67" s="421"/>
      <c r="BC67" s="421"/>
      <c r="BD67" s="421"/>
      <c r="BE67" s="421"/>
    </row>
    <row r="68" spans="1:57" s="434" customFormat="1">
      <c r="A68" s="417">
        <v>67</v>
      </c>
      <c r="B68" s="226">
        <v>21</v>
      </c>
      <c r="C68" s="226">
        <v>10</v>
      </c>
      <c r="D68" s="418">
        <v>19</v>
      </c>
      <c r="E68" s="418">
        <v>151</v>
      </c>
      <c r="F68" s="430">
        <v>42.6</v>
      </c>
      <c r="G68" s="227">
        <v>1124</v>
      </c>
      <c r="H68" s="228">
        <v>634.29999999999995</v>
      </c>
      <c r="I68" s="228">
        <v>15.2</v>
      </c>
      <c r="J68" s="228">
        <v>27</v>
      </c>
      <c r="K68" s="228">
        <v>42.1</v>
      </c>
      <c r="L68" s="228">
        <v>31.6</v>
      </c>
      <c r="M68" s="228">
        <v>162.4</v>
      </c>
      <c r="N68" s="228">
        <v>12.3</v>
      </c>
      <c r="O68" s="227">
        <v>3064</v>
      </c>
      <c r="P68" s="227">
        <v>1476</v>
      </c>
      <c r="Q68" s="227">
        <v>204</v>
      </c>
      <c r="R68" s="227">
        <v>178</v>
      </c>
      <c r="S68" s="227">
        <v>609</v>
      </c>
      <c r="T68" s="228">
        <v>5.7</v>
      </c>
      <c r="U68" s="228">
        <v>5</v>
      </c>
      <c r="V68" s="420">
        <v>0.74</v>
      </c>
      <c r="W68" s="420">
        <v>2.38</v>
      </c>
      <c r="X68" s="227">
        <v>63</v>
      </c>
      <c r="Y68" s="227">
        <v>2173</v>
      </c>
      <c r="Z68" s="227">
        <v>429</v>
      </c>
      <c r="AA68" s="227">
        <v>2</v>
      </c>
      <c r="AB68" s="228">
        <v>5.6</v>
      </c>
      <c r="AC68" s="227">
        <v>353</v>
      </c>
      <c r="AD68" s="420">
        <v>0.53</v>
      </c>
      <c r="AE68" s="420">
        <v>0.63</v>
      </c>
      <c r="AF68" s="228">
        <v>8.1999999999999993</v>
      </c>
      <c r="AG68" s="420">
        <v>0.66</v>
      </c>
      <c r="AH68" s="228">
        <v>2.5</v>
      </c>
      <c r="AI68" s="227">
        <v>195</v>
      </c>
      <c r="AJ68" s="420">
        <v>3.68</v>
      </c>
      <c r="AK68" s="227">
        <v>52</v>
      </c>
      <c r="AL68" s="420">
        <v>5.7</v>
      </c>
      <c r="AM68" s="420">
        <v>10.83</v>
      </c>
      <c r="AN68" s="420">
        <v>10.45</v>
      </c>
      <c r="AO68" s="227">
        <v>212</v>
      </c>
      <c r="AP68" s="228">
        <v>2.5</v>
      </c>
      <c r="AQ68" s="228">
        <v>5.7</v>
      </c>
      <c r="AR68" s="228">
        <v>9.5</v>
      </c>
      <c r="AS68" s="228">
        <v>7.7</v>
      </c>
      <c r="AT68" s="421"/>
      <c r="AU68" s="421"/>
      <c r="AV68" s="421"/>
      <c r="AW68" s="421"/>
      <c r="AX68" s="421"/>
      <c r="AY68" s="421"/>
      <c r="AZ68" s="421"/>
      <c r="BA68" s="421"/>
      <c r="BB68" s="421"/>
      <c r="BC68" s="421"/>
      <c r="BD68" s="421"/>
      <c r="BE68" s="421"/>
    </row>
    <row r="69" spans="1:57" s="434" customFormat="1">
      <c r="A69" s="417">
        <v>68</v>
      </c>
      <c r="B69" s="226">
        <v>22</v>
      </c>
      <c r="C69" s="226">
        <v>10</v>
      </c>
      <c r="D69" s="422">
        <v>19</v>
      </c>
      <c r="E69" s="422">
        <v>165</v>
      </c>
      <c r="F69" s="431">
        <v>55.5</v>
      </c>
      <c r="G69" s="227">
        <v>1154</v>
      </c>
      <c r="H69" s="228">
        <v>318.39999999999998</v>
      </c>
      <c r="I69" s="228">
        <v>45.8</v>
      </c>
      <c r="J69" s="228">
        <v>13.9</v>
      </c>
      <c r="K69" s="228">
        <v>59.7</v>
      </c>
      <c r="L69" s="228">
        <v>36.299999999999997</v>
      </c>
      <c r="M69" s="228">
        <v>139.6</v>
      </c>
      <c r="N69" s="228">
        <v>8.5</v>
      </c>
      <c r="O69" s="227">
        <v>1770</v>
      </c>
      <c r="P69" s="227">
        <v>1140</v>
      </c>
      <c r="Q69" s="227">
        <v>227</v>
      </c>
      <c r="R69" s="227">
        <v>132</v>
      </c>
      <c r="S69" s="227">
        <v>791</v>
      </c>
      <c r="T69" s="228">
        <v>4.5</v>
      </c>
      <c r="U69" s="228">
        <v>5.4</v>
      </c>
      <c r="V69" s="420">
        <v>0.64</v>
      </c>
      <c r="W69" s="420">
        <v>1.27</v>
      </c>
      <c r="X69" s="227">
        <v>809</v>
      </c>
      <c r="Y69" s="227">
        <v>698</v>
      </c>
      <c r="Z69" s="227">
        <v>927</v>
      </c>
      <c r="AA69" s="227">
        <v>13</v>
      </c>
      <c r="AB69" s="228">
        <v>5.3</v>
      </c>
      <c r="AC69" s="227">
        <v>138</v>
      </c>
      <c r="AD69" s="420">
        <v>0.7</v>
      </c>
      <c r="AE69" s="420">
        <v>0.86</v>
      </c>
      <c r="AF69" s="228">
        <v>16.3</v>
      </c>
      <c r="AG69" s="420">
        <v>1.02</v>
      </c>
      <c r="AH69" s="228">
        <v>4.3</v>
      </c>
      <c r="AI69" s="227">
        <v>93</v>
      </c>
      <c r="AJ69" s="420">
        <v>3.56</v>
      </c>
      <c r="AK69" s="227">
        <v>14</v>
      </c>
      <c r="AL69" s="420">
        <v>12.19</v>
      </c>
      <c r="AM69" s="420">
        <v>12.82</v>
      </c>
      <c r="AN69" s="420">
        <v>6.32</v>
      </c>
      <c r="AO69" s="227">
        <v>382</v>
      </c>
      <c r="AP69" s="228">
        <v>0.6</v>
      </c>
      <c r="AQ69" s="228">
        <v>2.6</v>
      </c>
      <c r="AR69" s="228">
        <v>3.3</v>
      </c>
      <c r="AS69" s="228">
        <v>4.5</v>
      </c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</row>
    <row r="70" spans="1:57" s="434" customFormat="1">
      <c r="A70" s="417">
        <v>69</v>
      </c>
      <c r="B70" s="226">
        <v>23</v>
      </c>
      <c r="C70" s="226">
        <v>10</v>
      </c>
      <c r="D70" s="418">
        <v>19</v>
      </c>
      <c r="E70" s="418">
        <v>162</v>
      </c>
      <c r="F70" s="431">
        <v>51.6</v>
      </c>
      <c r="G70" s="227">
        <v>1382</v>
      </c>
      <c r="H70" s="228">
        <v>526.9</v>
      </c>
      <c r="I70" s="228">
        <v>25.5</v>
      </c>
      <c r="J70" s="228">
        <v>20.6</v>
      </c>
      <c r="K70" s="228">
        <v>46.1</v>
      </c>
      <c r="L70" s="228">
        <v>45.7</v>
      </c>
      <c r="M70" s="228">
        <v>194</v>
      </c>
      <c r="N70" s="228">
        <v>11.5</v>
      </c>
      <c r="O70" s="227">
        <v>2780</v>
      </c>
      <c r="P70" s="227">
        <v>1283</v>
      </c>
      <c r="Q70" s="227">
        <v>424</v>
      </c>
      <c r="R70" s="227">
        <v>167</v>
      </c>
      <c r="S70" s="227">
        <v>686</v>
      </c>
      <c r="T70" s="228">
        <v>4.3</v>
      </c>
      <c r="U70" s="228">
        <v>5.9</v>
      </c>
      <c r="V70" s="420">
        <v>0.74</v>
      </c>
      <c r="W70" s="420">
        <v>1.9</v>
      </c>
      <c r="X70" s="227">
        <v>74</v>
      </c>
      <c r="Y70" s="227">
        <v>1178</v>
      </c>
      <c r="Z70" s="227">
        <v>274</v>
      </c>
      <c r="AA70" s="227">
        <v>2</v>
      </c>
      <c r="AB70" s="228">
        <v>5.5</v>
      </c>
      <c r="AC70" s="227">
        <v>40</v>
      </c>
      <c r="AD70" s="420">
        <v>0.77</v>
      </c>
      <c r="AE70" s="420">
        <v>0.98</v>
      </c>
      <c r="AF70" s="228">
        <v>10.1</v>
      </c>
      <c r="AG70" s="420">
        <v>0.73</v>
      </c>
      <c r="AH70" s="228">
        <v>4.5999999999999996</v>
      </c>
      <c r="AI70" s="227">
        <v>120</v>
      </c>
      <c r="AJ70" s="420">
        <v>3.4</v>
      </c>
      <c r="AK70" s="227">
        <v>17</v>
      </c>
      <c r="AL70" s="420">
        <v>13.8</v>
      </c>
      <c r="AM70" s="420">
        <v>15.28</v>
      </c>
      <c r="AN70" s="420">
        <v>8.35</v>
      </c>
      <c r="AO70" s="227">
        <v>148</v>
      </c>
      <c r="AP70" s="228">
        <v>2.1</v>
      </c>
      <c r="AQ70" s="228">
        <v>5.6</v>
      </c>
      <c r="AR70" s="228">
        <v>8</v>
      </c>
      <c r="AS70" s="228">
        <v>7.1</v>
      </c>
      <c r="AT70" s="421"/>
      <c r="AU70" s="421"/>
      <c r="AV70" s="421"/>
      <c r="AW70" s="421"/>
      <c r="AX70" s="421"/>
      <c r="AY70" s="421"/>
      <c r="AZ70" s="421"/>
      <c r="BA70" s="421"/>
      <c r="BB70" s="421"/>
      <c r="BC70" s="421"/>
      <c r="BD70" s="421"/>
      <c r="BE70" s="421"/>
    </row>
    <row r="71" spans="1:57" s="434" customFormat="1">
      <c r="A71" s="417">
        <v>70</v>
      </c>
      <c r="B71" s="229">
        <v>1</v>
      </c>
      <c r="C71" s="424">
        <v>12</v>
      </c>
      <c r="D71" s="418">
        <v>20</v>
      </c>
      <c r="E71" s="418">
        <v>155</v>
      </c>
      <c r="F71" s="432">
        <v>56.3</v>
      </c>
      <c r="G71" s="230">
        <v>2074</v>
      </c>
      <c r="H71" s="426">
        <v>1215.8</v>
      </c>
      <c r="I71" s="231">
        <v>29.8</v>
      </c>
      <c r="J71" s="231">
        <v>33.1</v>
      </c>
      <c r="K71" s="231">
        <v>62.8</v>
      </c>
      <c r="L71" s="231">
        <v>74.2</v>
      </c>
      <c r="M71" s="231">
        <v>285.89999999999998</v>
      </c>
      <c r="N71" s="231">
        <v>17.100000000000001</v>
      </c>
      <c r="O71" s="230">
        <v>3365</v>
      </c>
      <c r="P71" s="230">
        <v>2858</v>
      </c>
      <c r="Q71" s="230">
        <v>703</v>
      </c>
      <c r="R71" s="230">
        <v>280</v>
      </c>
      <c r="S71" s="230">
        <v>1042</v>
      </c>
      <c r="T71" s="231">
        <v>9.4</v>
      </c>
      <c r="U71" s="231">
        <v>12.3</v>
      </c>
      <c r="V71" s="427">
        <v>1.52</v>
      </c>
      <c r="W71" s="427">
        <v>3.92</v>
      </c>
      <c r="X71" s="230">
        <v>402</v>
      </c>
      <c r="Y71" s="230">
        <v>3731</v>
      </c>
      <c r="Z71" s="230">
        <v>1027</v>
      </c>
      <c r="AA71" s="230">
        <v>7</v>
      </c>
      <c r="AB71" s="231">
        <v>14.1</v>
      </c>
      <c r="AC71" s="230">
        <v>321</v>
      </c>
      <c r="AD71" s="427">
        <v>1.17</v>
      </c>
      <c r="AE71" s="427">
        <v>1.33</v>
      </c>
      <c r="AF71" s="231">
        <v>12.3</v>
      </c>
      <c r="AG71" s="427">
        <v>1.25</v>
      </c>
      <c r="AH71" s="231">
        <v>11.3</v>
      </c>
      <c r="AI71" s="230">
        <v>448</v>
      </c>
      <c r="AJ71" s="427">
        <v>6.85</v>
      </c>
      <c r="AK71" s="230">
        <v>171</v>
      </c>
      <c r="AL71" s="427">
        <v>17.899999999999999</v>
      </c>
      <c r="AM71" s="427">
        <v>26.14</v>
      </c>
      <c r="AN71" s="427">
        <v>20.59</v>
      </c>
      <c r="AO71" s="230">
        <v>367</v>
      </c>
      <c r="AP71" s="231">
        <v>4.0999999999999996</v>
      </c>
      <c r="AQ71" s="231">
        <v>16</v>
      </c>
      <c r="AR71" s="231">
        <v>20.6</v>
      </c>
      <c r="AS71" s="231">
        <v>8.4</v>
      </c>
      <c r="AT71" s="421"/>
      <c r="AU71" s="421"/>
      <c r="AV71" s="421"/>
      <c r="AW71" s="421"/>
      <c r="AX71" s="421"/>
      <c r="AY71" s="421"/>
      <c r="AZ71" s="421"/>
      <c r="BA71" s="421"/>
      <c r="BB71" s="421"/>
      <c r="BC71" s="421"/>
      <c r="BD71" s="421"/>
      <c r="BE71" s="421"/>
    </row>
    <row r="72" spans="1:57" s="434" customFormat="1">
      <c r="A72" s="417">
        <v>71</v>
      </c>
      <c r="B72" s="229">
        <v>2</v>
      </c>
      <c r="C72" s="424">
        <v>12</v>
      </c>
      <c r="D72" s="418">
        <v>19</v>
      </c>
      <c r="E72" s="418">
        <v>158</v>
      </c>
      <c r="F72" s="432">
        <v>42</v>
      </c>
      <c r="G72" s="230">
        <v>1832</v>
      </c>
      <c r="H72" s="426">
        <v>1150</v>
      </c>
      <c r="I72" s="231">
        <v>40.299999999999997</v>
      </c>
      <c r="J72" s="231">
        <v>19.899999999999999</v>
      </c>
      <c r="K72" s="231">
        <v>60.2</v>
      </c>
      <c r="L72" s="231">
        <v>68.8</v>
      </c>
      <c r="M72" s="231">
        <v>235.4</v>
      </c>
      <c r="N72" s="231">
        <v>16</v>
      </c>
      <c r="O72" s="230">
        <v>3777</v>
      </c>
      <c r="P72" s="230">
        <v>2360</v>
      </c>
      <c r="Q72" s="230">
        <v>407</v>
      </c>
      <c r="R72" s="230">
        <v>173</v>
      </c>
      <c r="S72" s="230">
        <v>875</v>
      </c>
      <c r="T72" s="231">
        <v>7.4</v>
      </c>
      <c r="U72" s="231">
        <v>5.6</v>
      </c>
      <c r="V72" s="427">
        <v>0.77</v>
      </c>
      <c r="W72" s="427">
        <v>2.34</v>
      </c>
      <c r="X72" s="230">
        <v>101</v>
      </c>
      <c r="Y72" s="230">
        <v>1808</v>
      </c>
      <c r="Z72" s="230">
        <v>401</v>
      </c>
      <c r="AA72" s="230">
        <v>4</v>
      </c>
      <c r="AB72" s="231">
        <v>7.4</v>
      </c>
      <c r="AC72" s="230">
        <v>188</v>
      </c>
      <c r="AD72" s="427">
        <v>0.8</v>
      </c>
      <c r="AE72" s="427">
        <v>1.1599999999999999</v>
      </c>
      <c r="AF72" s="231">
        <v>16.3</v>
      </c>
      <c r="AG72" s="427">
        <v>0.81</v>
      </c>
      <c r="AH72" s="231">
        <v>3.7</v>
      </c>
      <c r="AI72" s="230">
        <v>249</v>
      </c>
      <c r="AJ72" s="427">
        <v>4.34</v>
      </c>
      <c r="AK72" s="230">
        <v>120</v>
      </c>
      <c r="AL72" s="427">
        <v>13.09</v>
      </c>
      <c r="AM72" s="427">
        <v>20.49</v>
      </c>
      <c r="AN72" s="427">
        <v>15.13</v>
      </c>
      <c r="AO72" s="230">
        <v>248</v>
      </c>
      <c r="AP72" s="231">
        <v>2.5</v>
      </c>
      <c r="AQ72" s="231">
        <v>7.9</v>
      </c>
      <c r="AR72" s="231">
        <v>10.4</v>
      </c>
      <c r="AS72" s="231">
        <v>9.5</v>
      </c>
      <c r="AT72" s="421"/>
      <c r="AU72" s="421"/>
      <c r="AV72" s="421"/>
      <c r="AW72" s="421"/>
      <c r="AX72" s="421"/>
      <c r="AY72" s="421"/>
      <c r="AZ72" s="421"/>
      <c r="BA72" s="421"/>
      <c r="BB72" s="421"/>
      <c r="BC72" s="421"/>
      <c r="BD72" s="421"/>
      <c r="BE72" s="421"/>
    </row>
    <row r="73" spans="1:57" s="434" customFormat="1">
      <c r="A73" s="417">
        <v>72</v>
      </c>
      <c r="B73" s="229">
        <v>3</v>
      </c>
      <c r="C73" s="424">
        <v>12</v>
      </c>
      <c r="D73" s="418">
        <v>19</v>
      </c>
      <c r="E73" s="418">
        <v>167</v>
      </c>
      <c r="F73" s="432">
        <v>51</v>
      </c>
      <c r="G73" s="230">
        <v>1843</v>
      </c>
      <c r="H73" s="426">
        <v>923</v>
      </c>
      <c r="I73" s="231">
        <v>46.6</v>
      </c>
      <c r="J73" s="231">
        <v>26.1</v>
      </c>
      <c r="K73" s="231">
        <v>72.7</v>
      </c>
      <c r="L73" s="231">
        <v>77.400000000000006</v>
      </c>
      <c r="M73" s="231">
        <v>210.2</v>
      </c>
      <c r="N73" s="231">
        <v>18.8</v>
      </c>
      <c r="O73" s="230">
        <v>4262</v>
      </c>
      <c r="P73" s="230">
        <v>2525</v>
      </c>
      <c r="Q73" s="230">
        <v>683</v>
      </c>
      <c r="R73" s="230">
        <v>241</v>
      </c>
      <c r="S73" s="230">
        <v>1171</v>
      </c>
      <c r="T73" s="231">
        <v>7</v>
      </c>
      <c r="U73" s="231">
        <v>9.1999999999999993</v>
      </c>
      <c r="V73" s="427">
        <v>1.06</v>
      </c>
      <c r="W73" s="427">
        <v>2.19</v>
      </c>
      <c r="X73" s="230">
        <v>221</v>
      </c>
      <c r="Y73" s="230">
        <v>2537</v>
      </c>
      <c r="Z73" s="230">
        <v>646</v>
      </c>
      <c r="AA73" s="230">
        <v>9</v>
      </c>
      <c r="AB73" s="231">
        <v>12.3</v>
      </c>
      <c r="AC73" s="230">
        <v>215</v>
      </c>
      <c r="AD73" s="427">
        <v>1.1599999999999999</v>
      </c>
      <c r="AE73" s="427">
        <v>1.1000000000000001</v>
      </c>
      <c r="AF73" s="231">
        <v>20.100000000000001</v>
      </c>
      <c r="AG73" s="427">
        <v>1.31</v>
      </c>
      <c r="AH73" s="231">
        <v>11</v>
      </c>
      <c r="AI73" s="230">
        <v>366</v>
      </c>
      <c r="AJ73" s="427">
        <v>5.56</v>
      </c>
      <c r="AK73" s="230">
        <v>185</v>
      </c>
      <c r="AL73" s="427">
        <v>23.29</v>
      </c>
      <c r="AM73" s="427">
        <v>27.36</v>
      </c>
      <c r="AN73" s="427">
        <v>17.350000000000001</v>
      </c>
      <c r="AO73" s="230">
        <v>282</v>
      </c>
      <c r="AP73" s="231">
        <v>2.6</v>
      </c>
      <c r="AQ73" s="231">
        <v>7.2</v>
      </c>
      <c r="AR73" s="231">
        <v>10.5</v>
      </c>
      <c r="AS73" s="231">
        <v>10.8</v>
      </c>
      <c r="AT73" s="421"/>
      <c r="AU73" s="421"/>
      <c r="AV73" s="421"/>
      <c r="AW73" s="421"/>
      <c r="AX73" s="421"/>
      <c r="AY73" s="421"/>
      <c r="AZ73" s="421"/>
      <c r="BA73" s="421"/>
      <c r="BB73" s="421"/>
      <c r="BC73" s="421"/>
      <c r="BD73" s="421"/>
      <c r="BE73" s="421"/>
    </row>
    <row r="74" spans="1:57" s="434" customFormat="1">
      <c r="A74" s="417">
        <v>73</v>
      </c>
      <c r="B74" s="229">
        <v>4</v>
      </c>
      <c r="C74" s="424">
        <v>12</v>
      </c>
      <c r="D74" s="418">
        <v>19</v>
      </c>
      <c r="E74" s="418">
        <v>158</v>
      </c>
      <c r="F74" s="432">
        <v>56.1</v>
      </c>
      <c r="G74" s="230">
        <v>1606</v>
      </c>
      <c r="H74" s="426">
        <v>1265.9000000000001</v>
      </c>
      <c r="I74" s="231">
        <v>42</v>
      </c>
      <c r="J74" s="231">
        <v>34</v>
      </c>
      <c r="K74" s="231">
        <v>76</v>
      </c>
      <c r="L74" s="231">
        <v>56</v>
      </c>
      <c r="M74" s="231">
        <v>205.9</v>
      </c>
      <c r="N74" s="231">
        <v>28.4</v>
      </c>
      <c r="O74" s="230">
        <v>6417</v>
      </c>
      <c r="P74" s="230">
        <v>3867</v>
      </c>
      <c r="Q74" s="230">
        <v>1046</v>
      </c>
      <c r="R74" s="230">
        <v>441</v>
      </c>
      <c r="S74" s="230">
        <v>1326</v>
      </c>
      <c r="T74" s="231">
        <v>20.3</v>
      </c>
      <c r="U74" s="231">
        <v>8.8000000000000007</v>
      </c>
      <c r="V74" s="427">
        <v>1.07</v>
      </c>
      <c r="W74" s="427">
        <v>2.59</v>
      </c>
      <c r="X74" s="230">
        <v>268</v>
      </c>
      <c r="Y74" s="230">
        <v>8449</v>
      </c>
      <c r="Z74" s="230">
        <v>1671</v>
      </c>
      <c r="AA74" s="230">
        <v>5</v>
      </c>
      <c r="AB74" s="231">
        <v>11.3</v>
      </c>
      <c r="AC74" s="230">
        <v>391</v>
      </c>
      <c r="AD74" s="427">
        <v>0.99</v>
      </c>
      <c r="AE74" s="427">
        <v>1.49</v>
      </c>
      <c r="AF74" s="231">
        <v>17</v>
      </c>
      <c r="AG74" s="427">
        <v>1.33</v>
      </c>
      <c r="AH74" s="231">
        <v>4.7</v>
      </c>
      <c r="AI74" s="230">
        <v>439</v>
      </c>
      <c r="AJ74" s="427">
        <v>6.4</v>
      </c>
      <c r="AK74" s="230">
        <v>143</v>
      </c>
      <c r="AL74" s="427">
        <v>15.58</v>
      </c>
      <c r="AM74" s="427">
        <v>18.149999999999999</v>
      </c>
      <c r="AN74" s="427">
        <v>13.13</v>
      </c>
      <c r="AO74" s="230">
        <v>379</v>
      </c>
      <c r="AP74" s="231">
        <v>4.0999999999999996</v>
      </c>
      <c r="AQ74" s="231">
        <v>15.3</v>
      </c>
      <c r="AR74" s="231">
        <v>28.8</v>
      </c>
      <c r="AS74" s="231">
        <v>16.3</v>
      </c>
      <c r="AT74" s="421"/>
      <c r="AU74" s="421"/>
      <c r="AV74" s="421"/>
      <c r="AW74" s="421"/>
      <c r="AX74" s="421"/>
      <c r="AY74" s="421"/>
      <c r="AZ74" s="421"/>
      <c r="BA74" s="421"/>
      <c r="BB74" s="421"/>
      <c r="BC74" s="421"/>
      <c r="BD74" s="421"/>
      <c r="BE74" s="421"/>
    </row>
    <row r="75" spans="1:57" s="434" customFormat="1">
      <c r="A75" s="417">
        <v>74</v>
      </c>
      <c r="B75" s="229">
        <v>5</v>
      </c>
      <c r="C75" s="424">
        <v>12</v>
      </c>
      <c r="D75" s="418">
        <v>19</v>
      </c>
      <c r="E75" s="418">
        <v>157</v>
      </c>
      <c r="F75" s="432">
        <v>50.6</v>
      </c>
      <c r="G75" s="230">
        <v>1747</v>
      </c>
      <c r="H75" s="426">
        <v>1245.7</v>
      </c>
      <c r="I75" s="231">
        <v>26.9</v>
      </c>
      <c r="J75" s="231">
        <v>27.6</v>
      </c>
      <c r="K75" s="231">
        <v>54.5</v>
      </c>
      <c r="L75" s="231">
        <v>67.900000000000006</v>
      </c>
      <c r="M75" s="231">
        <v>230.3</v>
      </c>
      <c r="N75" s="231">
        <v>14</v>
      </c>
      <c r="O75" s="230">
        <v>2496</v>
      </c>
      <c r="P75" s="230">
        <v>2677</v>
      </c>
      <c r="Q75" s="230">
        <v>531</v>
      </c>
      <c r="R75" s="230">
        <v>249</v>
      </c>
      <c r="S75" s="230">
        <v>897</v>
      </c>
      <c r="T75" s="231">
        <v>8.1</v>
      </c>
      <c r="U75" s="231">
        <v>6.3</v>
      </c>
      <c r="V75" s="427">
        <v>1.02</v>
      </c>
      <c r="W75" s="427">
        <v>2.97</v>
      </c>
      <c r="X75" s="230">
        <v>114</v>
      </c>
      <c r="Y75" s="230">
        <v>5360</v>
      </c>
      <c r="Z75" s="230">
        <v>1003</v>
      </c>
      <c r="AA75" s="230">
        <v>12</v>
      </c>
      <c r="AB75" s="231">
        <v>11.9</v>
      </c>
      <c r="AC75" s="230">
        <v>291</v>
      </c>
      <c r="AD75" s="427">
        <v>1.04</v>
      </c>
      <c r="AE75" s="427">
        <v>1</v>
      </c>
      <c r="AF75" s="231">
        <v>11.4</v>
      </c>
      <c r="AG75" s="427">
        <v>1.2</v>
      </c>
      <c r="AH75" s="231">
        <v>4.2</v>
      </c>
      <c r="AI75" s="230">
        <v>367</v>
      </c>
      <c r="AJ75" s="427">
        <v>5.28</v>
      </c>
      <c r="AK75" s="230">
        <v>179</v>
      </c>
      <c r="AL75" s="427">
        <v>14.12</v>
      </c>
      <c r="AM75" s="427">
        <v>22.18</v>
      </c>
      <c r="AN75" s="427">
        <v>17.2</v>
      </c>
      <c r="AO75" s="230">
        <v>155</v>
      </c>
      <c r="AP75" s="231">
        <v>4.5</v>
      </c>
      <c r="AQ75" s="231">
        <v>9.8000000000000007</v>
      </c>
      <c r="AR75" s="231">
        <v>14.5</v>
      </c>
      <c r="AS75" s="231">
        <v>6.2</v>
      </c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</row>
    <row r="76" spans="1:57" s="434" customFormat="1">
      <c r="A76" s="417">
        <v>75</v>
      </c>
      <c r="B76" s="229">
        <v>6</v>
      </c>
      <c r="C76" s="424">
        <v>12</v>
      </c>
      <c r="D76" s="418">
        <v>19</v>
      </c>
      <c r="E76" s="418">
        <v>159</v>
      </c>
      <c r="F76" s="432">
        <v>58.7</v>
      </c>
      <c r="G76" s="230">
        <v>1727</v>
      </c>
      <c r="H76" s="426">
        <v>973.1</v>
      </c>
      <c r="I76" s="231">
        <v>23</v>
      </c>
      <c r="J76" s="231">
        <v>27.9</v>
      </c>
      <c r="K76" s="231">
        <v>50.8</v>
      </c>
      <c r="L76" s="231">
        <v>60.1</v>
      </c>
      <c r="M76" s="231">
        <v>242.5</v>
      </c>
      <c r="N76" s="231">
        <v>16.7</v>
      </c>
      <c r="O76" s="230">
        <v>3905</v>
      </c>
      <c r="P76" s="230">
        <v>2250</v>
      </c>
      <c r="Q76" s="230">
        <v>479</v>
      </c>
      <c r="R76" s="230">
        <v>221</v>
      </c>
      <c r="S76" s="230">
        <v>813</v>
      </c>
      <c r="T76" s="231">
        <v>10.6</v>
      </c>
      <c r="U76" s="231">
        <v>7.6</v>
      </c>
      <c r="V76" s="427">
        <v>0.98</v>
      </c>
      <c r="W76" s="427">
        <v>2.48</v>
      </c>
      <c r="X76" s="230">
        <v>154</v>
      </c>
      <c r="Y76" s="230">
        <v>5396</v>
      </c>
      <c r="Z76" s="230">
        <v>1046</v>
      </c>
      <c r="AA76" s="230">
        <v>1</v>
      </c>
      <c r="AB76" s="231">
        <v>14</v>
      </c>
      <c r="AC76" s="230">
        <v>242</v>
      </c>
      <c r="AD76" s="427">
        <v>0.69</v>
      </c>
      <c r="AE76" s="427">
        <v>0.89</v>
      </c>
      <c r="AF76" s="231">
        <v>13</v>
      </c>
      <c r="AG76" s="427">
        <v>0.98</v>
      </c>
      <c r="AH76" s="231">
        <v>10.3</v>
      </c>
      <c r="AI76" s="230">
        <v>283</v>
      </c>
      <c r="AJ76" s="427">
        <v>5.01</v>
      </c>
      <c r="AK76" s="230">
        <v>135</v>
      </c>
      <c r="AL76" s="427">
        <v>11.79</v>
      </c>
      <c r="AM76" s="427">
        <v>19.71</v>
      </c>
      <c r="AN76" s="427">
        <v>18.27</v>
      </c>
      <c r="AO76" s="230">
        <v>119</v>
      </c>
      <c r="AP76" s="231">
        <v>3.2</v>
      </c>
      <c r="AQ76" s="231">
        <v>9.1999999999999993</v>
      </c>
      <c r="AR76" s="231">
        <v>13.1</v>
      </c>
      <c r="AS76" s="231">
        <v>9.8000000000000007</v>
      </c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</row>
    <row r="77" spans="1:57" s="434" customFormat="1">
      <c r="A77" s="417">
        <v>76</v>
      </c>
      <c r="B77" s="229">
        <v>7</v>
      </c>
      <c r="C77" s="424">
        <v>12</v>
      </c>
      <c r="D77" s="418">
        <v>19</v>
      </c>
      <c r="E77" s="418">
        <v>159</v>
      </c>
      <c r="F77" s="432">
        <v>56.3</v>
      </c>
      <c r="G77" s="230">
        <v>1650</v>
      </c>
      <c r="H77" s="426">
        <v>933.5</v>
      </c>
      <c r="I77" s="231">
        <v>40.200000000000003</v>
      </c>
      <c r="J77" s="231">
        <v>29.3</v>
      </c>
      <c r="K77" s="231">
        <v>69.5</v>
      </c>
      <c r="L77" s="231">
        <v>55.8</v>
      </c>
      <c r="M77" s="231">
        <v>211.7</v>
      </c>
      <c r="N77" s="231">
        <v>16.7</v>
      </c>
      <c r="O77" s="230">
        <v>3629</v>
      </c>
      <c r="P77" s="230">
        <v>2503</v>
      </c>
      <c r="Q77" s="230">
        <v>448</v>
      </c>
      <c r="R77" s="230">
        <v>239</v>
      </c>
      <c r="S77" s="230">
        <v>994</v>
      </c>
      <c r="T77" s="231">
        <v>7.8</v>
      </c>
      <c r="U77" s="231">
        <v>8.4</v>
      </c>
      <c r="V77" s="427">
        <v>1.1200000000000001</v>
      </c>
      <c r="W77" s="427">
        <v>2.8</v>
      </c>
      <c r="X77" s="230">
        <v>156</v>
      </c>
      <c r="Y77" s="230">
        <v>4908</v>
      </c>
      <c r="Z77" s="230">
        <v>965</v>
      </c>
      <c r="AA77" s="230">
        <v>11</v>
      </c>
      <c r="AB77" s="231">
        <v>8.8000000000000007</v>
      </c>
      <c r="AC77" s="230">
        <v>350</v>
      </c>
      <c r="AD77" s="427">
        <v>1.17</v>
      </c>
      <c r="AE77" s="427">
        <v>1.2</v>
      </c>
      <c r="AF77" s="231">
        <v>14.1</v>
      </c>
      <c r="AG77" s="427">
        <v>1.31</v>
      </c>
      <c r="AH77" s="231">
        <v>4.3</v>
      </c>
      <c r="AI77" s="230">
        <v>362</v>
      </c>
      <c r="AJ77" s="427">
        <v>6.59</v>
      </c>
      <c r="AK77" s="230">
        <v>79</v>
      </c>
      <c r="AL77" s="427">
        <v>11.58</v>
      </c>
      <c r="AM77" s="427">
        <v>14.76</v>
      </c>
      <c r="AN77" s="427">
        <v>12.11</v>
      </c>
      <c r="AO77" s="230">
        <v>268</v>
      </c>
      <c r="AP77" s="231">
        <v>3.3</v>
      </c>
      <c r="AQ77" s="231">
        <v>9.5</v>
      </c>
      <c r="AR77" s="231">
        <v>12.8</v>
      </c>
      <c r="AS77" s="231">
        <v>8.4</v>
      </c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D77" s="421"/>
      <c r="BE77" s="421"/>
    </row>
    <row r="78" spans="1:57" s="434" customFormat="1">
      <c r="A78" s="417">
        <v>77</v>
      </c>
      <c r="B78" s="229">
        <v>8</v>
      </c>
      <c r="C78" s="424">
        <v>12</v>
      </c>
      <c r="D78" s="418">
        <v>19</v>
      </c>
      <c r="E78" s="418">
        <v>153</v>
      </c>
      <c r="F78" s="432">
        <v>44.3</v>
      </c>
      <c r="G78" s="230">
        <v>1425</v>
      </c>
      <c r="H78" s="426">
        <v>535.79999999999995</v>
      </c>
      <c r="I78" s="231">
        <v>17.399999999999999</v>
      </c>
      <c r="J78" s="231">
        <v>21.1</v>
      </c>
      <c r="K78" s="231">
        <v>38.5</v>
      </c>
      <c r="L78" s="231">
        <v>46.9</v>
      </c>
      <c r="M78" s="231">
        <v>204.7</v>
      </c>
      <c r="N78" s="231">
        <v>10.4</v>
      </c>
      <c r="O78" s="230">
        <v>2618</v>
      </c>
      <c r="P78" s="230">
        <v>1336</v>
      </c>
      <c r="Q78" s="230">
        <v>188</v>
      </c>
      <c r="R78" s="230">
        <v>134</v>
      </c>
      <c r="S78" s="230">
        <v>515</v>
      </c>
      <c r="T78" s="231">
        <v>5.2</v>
      </c>
      <c r="U78" s="231">
        <v>5.7</v>
      </c>
      <c r="V78" s="427">
        <v>0.67</v>
      </c>
      <c r="W78" s="427">
        <v>1.63</v>
      </c>
      <c r="X78" s="230">
        <v>32</v>
      </c>
      <c r="Y78" s="230">
        <v>836</v>
      </c>
      <c r="Z78" s="230">
        <v>172</v>
      </c>
      <c r="AA78" s="230">
        <v>1</v>
      </c>
      <c r="AB78" s="231">
        <v>4.9000000000000004</v>
      </c>
      <c r="AC78" s="230">
        <v>75</v>
      </c>
      <c r="AD78" s="427">
        <v>0.55000000000000004</v>
      </c>
      <c r="AE78" s="427">
        <v>0.51</v>
      </c>
      <c r="AF78" s="231">
        <v>8.6999999999999993</v>
      </c>
      <c r="AG78" s="427">
        <v>0.71</v>
      </c>
      <c r="AH78" s="231">
        <v>1.9</v>
      </c>
      <c r="AI78" s="230">
        <v>146</v>
      </c>
      <c r="AJ78" s="427">
        <v>2.99</v>
      </c>
      <c r="AK78" s="230">
        <v>53</v>
      </c>
      <c r="AL78" s="427">
        <v>11.57</v>
      </c>
      <c r="AM78" s="427">
        <v>14.98</v>
      </c>
      <c r="AN78" s="427">
        <v>9.49</v>
      </c>
      <c r="AO78" s="230">
        <v>139</v>
      </c>
      <c r="AP78" s="231">
        <v>2</v>
      </c>
      <c r="AQ78" s="231">
        <v>5.2</v>
      </c>
      <c r="AR78" s="231">
        <v>7.4</v>
      </c>
      <c r="AS78" s="231">
        <v>6.6</v>
      </c>
      <c r="AT78" s="421"/>
      <c r="AU78" s="421"/>
      <c r="AV78" s="421"/>
      <c r="AW78" s="421"/>
      <c r="AX78" s="421"/>
      <c r="AY78" s="421"/>
      <c r="AZ78" s="421"/>
      <c r="BA78" s="421"/>
      <c r="BB78" s="421"/>
      <c r="BC78" s="421"/>
      <c r="BD78" s="421"/>
      <c r="BE78" s="421"/>
    </row>
    <row r="79" spans="1:57" s="434" customFormat="1">
      <c r="A79" s="417">
        <v>78</v>
      </c>
      <c r="B79" s="229">
        <v>9</v>
      </c>
      <c r="C79" s="424">
        <v>12</v>
      </c>
      <c r="D79" s="418">
        <v>19</v>
      </c>
      <c r="E79" s="418">
        <v>146</v>
      </c>
      <c r="F79" s="432">
        <v>43.6</v>
      </c>
      <c r="G79" s="230">
        <v>1739</v>
      </c>
      <c r="H79" s="426">
        <v>891.7</v>
      </c>
      <c r="I79" s="231">
        <v>28.3</v>
      </c>
      <c r="J79" s="231">
        <v>23.7</v>
      </c>
      <c r="K79" s="231">
        <v>52</v>
      </c>
      <c r="L79" s="231">
        <v>42.1</v>
      </c>
      <c r="M79" s="231">
        <v>284.60000000000002</v>
      </c>
      <c r="N79" s="231">
        <v>12.7</v>
      </c>
      <c r="O79" s="230">
        <v>2498</v>
      </c>
      <c r="P79" s="230">
        <v>2320</v>
      </c>
      <c r="Q79" s="230">
        <v>344</v>
      </c>
      <c r="R79" s="230">
        <v>196</v>
      </c>
      <c r="S79" s="230">
        <v>827</v>
      </c>
      <c r="T79" s="231">
        <v>6.6</v>
      </c>
      <c r="U79" s="231">
        <v>6.5</v>
      </c>
      <c r="V79" s="427">
        <v>1.02</v>
      </c>
      <c r="W79" s="427">
        <v>3.08</v>
      </c>
      <c r="X79" s="230">
        <v>108</v>
      </c>
      <c r="Y79" s="230">
        <v>3446</v>
      </c>
      <c r="Z79" s="230">
        <v>684</v>
      </c>
      <c r="AA79" s="230">
        <v>3</v>
      </c>
      <c r="AB79" s="231">
        <v>7.3</v>
      </c>
      <c r="AC79" s="230">
        <v>95</v>
      </c>
      <c r="AD79" s="427">
        <v>0.74</v>
      </c>
      <c r="AE79" s="427">
        <v>0.87</v>
      </c>
      <c r="AF79" s="231">
        <v>8.9</v>
      </c>
      <c r="AG79" s="427">
        <v>0.77</v>
      </c>
      <c r="AH79" s="231">
        <v>3.2</v>
      </c>
      <c r="AI79" s="230">
        <v>231</v>
      </c>
      <c r="AJ79" s="427">
        <v>4.99</v>
      </c>
      <c r="AK79" s="230">
        <v>148</v>
      </c>
      <c r="AL79" s="427">
        <v>7.58</v>
      </c>
      <c r="AM79" s="427">
        <v>13.65</v>
      </c>
      <c r="AN79" s="427">
        <v>8.6199999999999992</v>
      </c>
      <c r="AO79" s="230">
        <v>295</v>
      </c>
      <c r="AP79" s="231">
        <v>3</v>
      </c>
      <c r="AQ79" s="231">
        <v>9.5</v>
      </c>
      <c r="AR79" s="231">
        <v>13.1</v>
      </c>
      <c r="AS79" s="231">
        <v>6.4</v>
      </c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</row>
    <row r="80" spans="1:57" s="434" customFormat="1">
      <c r="A80" s="417">
        <v>79</v>
      </c>
      <c r="B80" s="229">
        <v>10</v>
      </c>
      <c r="C80" s="424">
        <v>12</v>
      </c>
      <c r="D80" s="418">
        <v>19</v>
      </c>
      <c r="E80" s="418">
        <v>146</v>
      </c>
      <c r="F80" s="432">
        <v>39.799999999999997</v>
      </c>
      <c r="G80" s="230">
        <v>1226</v>
      </c>
      <c r="H80" s="426">
        <v>808.4</v>
      </c>
      <c r="I80" s="231">
        <v>32.1</v>
      </c>
      <c r="J80" s="231">
        <v>21.1</v>
      </c>
      <c r="K80" s="231">
        <v>53.2</v>
      </c>
      <c r="L80" s="231">
        <v>27.5</v>
      </c>
      <c r="M80" s="231">
        <v>186.1</v>
      </c>
      <c r="N80" s="231">
        <v>12.7</v>
      </c>
      <c r="O80" s="230">
        <v>3201</v>
      </c>
      <c r="P80" s="230">
        <v>1489</v>
      </c>
      <c r="Q80" s="230">
        <v>225</v>
      </c>
      <c r="R80" s="230">
        <v>159</v>
      </c>
      <c r="S80" s="230">
        <v>734</v>
      </c>
      <c r="T80" s="231">
        <v>4.7</v>
      </c>
      <c r="U80" s="231">
        <v>5.0999999999999996</v>
      </c>
      <c r="V80" s="427">
        <v>0.69</v>
      </c>
      <c r="W80" s="427">
        <v>2.3199999999999998</v>
      </c>
      <c r="X80" s="230">
        <v>124</v>
      </c>
      <c r="Y80" s="230">
        <v>1912</v>
      </c>
      <c r="Z80" s="230">
        <v>448</v>
      </c>
      <c r="AA80" s="230">
        <v>5</v>
      </c>
      <c r="AB80" s="231">
        <v>5.0999999999999996</v>
      </c>
      <c r="AC80" s="230">
        <v>77</v>
      </c>
      <c r="AD80" s="427">
        <v>0.76</v>
      </c>
      <c r="AE80" s="427">
        <v>0.81</v>
      </c>
      <c r="AF80" s="231">
        <v>17.3</v>
      </c>
      <c r="AG80" s="427">
        <v>0.84</v>
      </c>
      <c r="AH80" s="231">
        <v>5.6</v>
      </c>
      <c r="AI80" s="230">
        <v>177</v>
      </c>
      <c r="AJ80" s="427">
        <v>3.65</v>
      </c>
      <c r="AK80" s="230">
        <v>49</v>
      </c>
      <c r="AL80" s="427">
        <v>6.33</v>
      </c>
      <c r="AM80" s="427">
        <v>9.64</v>
      </c>
      <c r="AN80" s="427">
        <v>7.05</v>
      </c>
      <c r="AO80" s="230">
        <v>276</v>
      </c>
      <c r="AP80" s="231">
        <v>1.3</v>
      </c>
      <c r="AQ80" s="231">
        <v>4.2</v>
      </c>
      <c r="AR80" s="231">
        <v>6.3</v>
      </c>
      <c r="AS80" s="231">
        <v>8.1999999999999993</v>
      </c>
      <c r="AT80" s="421"/>
      <c r="AU80" s="421"/>
      <c r="AV80" s="421"/>
      <c r="AW80" s="421"/>
      <c r="AX80" s="421"/>
      <c r="AY80" s="421"/>
      <c r="AZ80" s="421"/>
      <c r="BA80" s="421"/>
      <c r="BB80" s="421"/>
      <c r="BC80" s="421"/>
      <c r="BD80" s="421"/>
      <c r="BE80" s="421"/>
    </row>
    <row r="81" spans="1:57" s="434" customFormat="1">
      <c r="A81" s="417">
        <v>80</v>
      </c>
      <c r="B81" s="229">
        <v>11</v>
      </c>
      <c r="C81" s="424">
        <v>12</v>
      </c>
      <c r="D81" s="418">
        <v>19</v>
      </c>
      <c r="E81" s="418">
        <v>155</v>
      </c>
      <c r="F81" s="432">
        <v>50.1</v>
      </c>
      <c r="G81" s="230">
        <v>1768</v>
      </c>
      <c r="H81" s="426">
        <v>816.9</v>
      </c>
      <c r="I81" s="231">
        <v>46</v>
      </c>
      <c r="J81" s="231">
        <v>29.1</v>
      </c>
      <c r="K81" s="231">
        <v>75</v>
      </c>
      <c r="L81" s="231">
        <v>64.3</v>
      </c>
      <c r="M81" s="231">
        <v>214.4</v>
      </c>
      <c r="N81" s="231">
        <v>15.2</v>
      </c>
      <c r="O81" s="230">
        <v>3219</v>
      </c>
      <c r="P81" s="230">
        <v>2115</v>
      </c>
      <c r="Q81" s="230">
        <v>509</v>
      </c>
      <c r="R81" s="230">
        <v>259</v>
      </c>
      <c r="S81" s="230">
        <v>1111</v>
      </c>
      <c r="T81" s="231">
        <v>9.5</v>
      </c>
      <c r="U81" s="231">
        <v>7.6</v>
      </c>
      <c r="V81" s="427">
        <v>1.1000000000000001</v>
      </c>
      <c r="W81" s="427">
        <v>2.39</v>
      </c>
      <c r="X81" s="230">
        <v>250</v>
      </c>
      <c r="Y81" s="230">
        <v>1881</v>
      </c>
      <c r="Z81" s="230">
        <v>564</v>
      </c>
      <c r="AA81" s="230">
        <v>23</v>
      </c>
      <c r="AB81" s="231">
        <v>9.4</v>
      </c>
      <c r="AC81" s="230">
        <v>426</v>
      </c>
      <c r="AD81" s="427">
        <v>0.69</v>
      </c>
      <c r="AE81" s="427">
        <v>1.21</v>
      </c>
      <c r="AF81" s="231">
        <v>12.7</v>
      </c>
      <c r="AG81" s="427">
        <v>1.1200000000000001</v>
      </c>
      <c r="AH81" s="231">
        <v>11.5</v>
      </c>
      <c r="AI81" s="230">
        <v>239</v>
      </c>
      <c r="AJ81" s="427">
        <v>6.17</v>
      </c>
      <c r="AK81" s="230">
        <v>89</v>
      </c>
      <c r="AL81" s="427">
        <v>14.94</v>
      </c>
      <c r="AM81" s="427">
        <v>21.29</v>
      </c>
      <c r="AN81" s="427">
        <v>18.16</v>
      </c>
      <c r="AO81" s="230">
        <v>409</v>
      </c>
      <c r="AP81" s="231">
        <v>2.7</v>
      </c>
      <c r="AQ81" s="231">
        <v>7.2</v>
      </c>
      <c r="AR81" s="231">
        <v>11.4</v>
      </c>
      <c r="AS81" s="231">
        <v>8.1999999999999993</v>
      </c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</row>
    <row r="82" spans="1:57" s="434" customFormat="1">
      <c r="A82" s="417">
        <v>81</v>
      </c>
      <c r="B82" s="229">
        <v>12</v>
      </c>
      <c r="C82" s="424">
        <v>12</v>
      </c>
      <c r="D82" s="418">
        <v>21</v>
      </c>
      <c r="E82" s="418">
        <v>165</v>
      </c>
      <c r="F82" s="432">
        <v>45</v>
      </c>
      <c r="G82" s="230">
        <v>1245</v>
      </c>
      <c r="H82" s="426">
        <v>1371.6</v>
      </c>
      <c r="I82" s="231">
        <v>30.8</v>
      </c>
      <c r="J82" s="231">
        <v>20.100000000000001</v>
      </c>
      <c r="K82" s="231">
        <v>50.9</v>
      </c>
      <c r="L82" s="231">
        <v>41.6</v>
      </c>
      <c r="M82" s="231">
        <v>166.8</v>
      </c>
      <c r="N82" s="231">
        <v>12.6</v>
      </c>
      <c r="O82" s="230">
        <v>1975</v>
      </c>
      <c r="P82" s="230">
        <v>2479</v>
      </c>
      <c r="Q82" s="230">
        <v>692</v>
      </c>
      <c r="R82" s="230">
        <v>224</v>
      </c>
      <c r="S82" s="230">
        <v>859</v>
      </c>
      <c r="T82" s="231">
        <v>8.6</v>
      </c>
      <c r="U82" s="231">
        <v>6.6</v>
      </c>
      <c r="V82" s="427">
        <v>0.67</v>
      </c>
      <c r="W82" s="427">
        <v>1.65</v>
      </c>
      <c r="X82" s="230">
        <v>204</v>
      </c>
      <c r="Y82" s="230">
        <v>5104</v>
      </c>
      <c r="Z82" s="230">
        <v>1050</v>
      </c>
      <c r="AA82" s="230">
        <v>1</v>
      </c>
      <c r="AB82" s="231">
        <v>6.4</v>
      </c>
      <c r="AC82" s="230">
        <v>222</v>
      </c>
      <c r="AD82" s="427">
        <v>0.65</v>
      </c>
      <c r="AE82" s="427">
        <v>1.06</v>
      </c>
      <c r="AF82" s="231">
        <v>10.5</v>
      </c>
      <c r="AG82" s="427">
        <v>0.99</v>
      </c>
      <c r="AH82" s="231">
        <v>1.3</v>
      </c>
      <c r="AI82" s="230">
        <v>284</v>
      </c>
      <c r="AJ82" s="427">
        <v>5.03</v>
      </c>
      <c r="AK82" s="230">
        <v>91</v>
      </c>
      <c r="AL82" s="427">
        <v>14.17</v>
      </c>
      <c r="AM82" s="427">
        <v>13.16</v>
      </c>
      <c r="AN82" s="427">
        <v>8.01</v>
      </c>
      <c r="AO82" s="230">
        <v>203</v>
      </c>
      <c r="AP82" s="231">
        <v>2.1</v>
      </c>
      <c r="AQ82" s="231">
        <v>7.8</v>
      </c>
      <c r="AR82" s="231">
        <v>12.8</v>
      </c>
      <c r="AS82" s="231">
        <v>5</v>
      </c>
      <c r="AT82" s="421"/>
      <c r="AU82" s="421"/>
      <c r="AV82" s="421"/>
      <c r="AW82" s="421"/>
      <c r="AX82" s="421"/>
      <c r="AY82" s="421"/>
      <c r="AZ82" s="421"/>
      <c r="BA82" s="421"/>
      <c r="BB82" s="421"/>
      <c r="BC82" s="421"/>
      <c r="BD82" s="421"/>
      <c r="BE82" s="421"/>
    </row>
    <row r="83" spans="1:57" s="434" customFormat="1">
      <c r="A83" s="417">
        <v>82</v>
      </c>
      <c r="B83" s="229">
        <v>13</v>
      </c>
      <c r="C83" s="424">
        <v>12</v>
      </c>
      <c r="D83" s="418">
        <v>19</v>
      </c>
      <c r="E83" s="418">
        <v>161</v>
      </c>
      <c r="F83" s="432">
        <v>52.6</v>
      </c>
      <c r="G83" s="230">
        <v>1400</v>
      </c>
      <c r="H83" s="426">
        <v>532.5</v>
      </c>
      <c r="I83" s="231">
        <v>22.3</v>
      </c>
      <c r="J83" s="231">
        <v>20.399999999999999</v>
      </c>
      <c r="K83" s="231">
        <v>42.7</v>
      </c>
      <c r="L83" s="231">
        <v>50.6</v>
      </c>
      <c r="M83" s="231">
        <v>188.9</v>
      </c>
      <c r="N83" s="231">
        <v>10.1</v>
      </c>
      <c r="O83" s="230">
        <v>2294</v>
      </c>
      <c r="P83" s="230">
        <v>1293</v>
      </c>
      <c r="Q83" s="230">
        <v>364</v>
      </c>
      <c r="R83" s="230">
        <v>140</v>
      </c>
      <c r="S83" s="230">
        <v>678</v>
      </c>
      <c r="T83" s="231">
        <v>5.0999999999999996</v>
      </c>
      <c r="U83" s="231">
        <v>6.1</v>
      </c>
      <c r="V83" s="427">
        <v>0.69</v>
      </c>
      <c r="W83" s="427">
        <v>1.74</v>
      </c>
      <c r="X83" s="230">
        <v>136</v>
      </c>
      <c r="Y83" s="230">
        <v>1671</v>
      </c>
      <c r="Z83" s="230">
        <v>416</v>
      </c>
      <c r="AA83" s="230">
        <v>3</v>
      </c>
      <c r="AB83" s="231">
        <v>5.0999999999999996</v>
      </c>
      <c r="AC83" s="230">
        <v>120</v>
      </c>
      <c r="AD83" s="427">
        <v>0.53</v>
      </c>
      <c r="AE83" s="427">
        <v>0.84</v>
      </c>
      <c r="AF83" s="231">
        <v>8.9</v>
      </c>
      <c r="AG83" s="427">
        <v>0.7</v>
      </c>
      <c r="AH83" s="231">
        <v>3.1</v>
      </c>
      <c r="AI83" s="230">
        <v>173</v>
      </c>
      <c r="AJ83" s="427">
        <v>4.28</v>
      </c>
      <c r="AK83" s="230">
        <v>36</v>
      </c>
      <c r="AL83" s="427">
        <v>14.67</v>
      </c>
      <c r="AM83" s="427">
        <v>11.78</v>
      </c>
      <c r="AN83" s="427">
        <v>5.0199999999999996</v>
      </c>
      <c r="AO83" s="230">
        <v>164</v>
      </c>
      <c r="AP83" s="231">
        <v>1.7</v>
      </c>
      <c r="AQ83" s="231">
        <v>4.5</v>
      </c>
      <c r="AR83" s="231">
        <v>6.7</v>
      </c>
      <c r="AS83" s="231">
        <v>5.9</v>
      </c>
      <c r="AT83" s="421"/>
      <c r="AU83" s="421"/>
      <c r="AV83" s="421"/>
      <c r="AW83" s="421"/>
      <c r="AX83" s="421"/>
      <c r="AY83" s="421"/>
      <c r="AZ83" s="421"/>
      <c r="BA83" s="421"/>
      <c r="BB83" s="421"/>
      <c r="BC83" s="421"/>
      <c r="BD83" s="421"/>
      <c r="BE83" s="421"/>
    </row>
    <row r="84" spans="1:57" s="434" customFormat="1">
      <c r="A84" s="417">
        <v>83</v>
      </c>
      <c r="B84" s="229">
        <v>14</v>
      </c>
      <c r="C84" s="424">
        <v>12</v>
      </c>
      <c r="D84" s="418">
        <v>19</v>
      </c>
      <c r="E84" s="418">
        <v>156</v>
      </c>
      <c r="F84" s="432">
        <v>44.4</v>
      </c>
      <c r="G84" s="230">
        <v>1585</v>
      </c>
      <c r="H84" s="426">
        <v>1152.5</v>
      </c>
      <c r="I84" s="231">
        <v>34.299999999999997</v>
      </c>
      <c r="J84" s="231">
        <v>26</v>
      </c>
      <c r="K84" s="231">
        <v>60.3</v>
      </c>
      <c r="L84" s="231">
        <v>54.2</v>
      </c>
      <c r="M84" s="231">
        <v>210.3</v>
      </c>
      <c r="N84" s="231">
        <v>18.100000000000001</v>
      </c>
      <c r="O84" s="230">
        <v>4185</v>
      </c>
      <c r="P84" s="230">
        <v>2297</v>
      </c>
      <c r="Q84" s="230">
        <v>665</v>
      </c>
      <c r="R84" s="230">
        <v>225</v>
      </c>
      <c r="S84" s="230">
        <v>1032</v>
      </c>
      <c r="T84" s="231">
        <v>9.8000000000000007</v>
      </c>
      <c r="U84" s="231">
        <v>7.2</v>
      </c>
      <c r="V84" s="427">
        <v>1.03</v>
      </c>
      <c r="W84" s="427">
        <v>3.4</v>
      </c>
      <c r="X84" s="230">
        <v>291</v>
      </c>
      <c r="Y84" s="230">
        <v>5649</v>
      </c>
      <c r="Z84" s="230">
        <v>1236</v>
      </c>
      <c r="AA84" s="230">
        <v>6</v>
      </c>
      <c r="AB84" s="231">
        <v>10.7</v>
      </c>
      <c r="AC84" s="230">
        <v>334</v>
      </c>
      <c r="AD84" s="427">
        <v>0.76</v>
      </c>
      <c r="AE84" s="427">
        <v>1.29</v>
      </c>
      <c r="AF84" s="231">
        <v>10.3</v>
      </c>
      <c r="AG84" s="427">
        <v>1.07</v>
      </c>
      <c r="AH84" s="231">
        <v>6.1</v>
      </c>
      <c r="AI84" s="230">
        <v>423</v>
      </c>
      <c r="AJ84" s="427">
        <v>5.0999999999999996</v>
      </c>
      <c r="AK84" s="230">
        <v>136</v>
      </c>
      <c r="AL84" s="427">
        <v>14.83</v>
      </c>
      <c r="AM84" s="427">
        <v>17.95</v>
      </c>
      <c r="AN84" s="427">
        <v>11.51</v>
      </c>
      <c r="AO84" s="230">
        <v>557</v>
      </c>
      <c r="AP84" s="231">
        <v>2.9</v>
      </c>
      <c r="AQ84" s="231">
        <v>8.8000000000000007</v>
      </c>
      <c r="AR84" s="231">
        <v>13.1</v>
      </c>
      <c r="AS84" s="231">
        <v>10.6</v>
      </c>
      <c r="AT84" s="421"/>
      <c r="AU84" s="421"/>
      <c r="AV84" s="421"/>
      <c r="AW84" s="421"/>
      <c r="AX84" s="421"/>
      <c r="AY84" s="421"/>
      <c r="AZ84" s="421"/>
      <c r="BA84" s="421"/>
      <c r="BB84" s="421"/>
      <c r="BC84" s="421"/>
      <c r="BD84" s="421"/>
      <c r="BE84" s="421"/>
    </row>
    <row r="85" spans="1:57" s="434" customFormat="1">
      <c r="A85" s="417">
        <v>84</v>
      </c>
      <c r="B85" s="229">
        <v>15</v>
      </c>
      <c r="C85" s="424">
        <v>12</v>
      </c>
      <c r="D85" s="418">
        <v>19</v>
      </c>
      <c r="E85" s="418">
        <v>163</v>
      </c>
      <c r="F85" s="432">
        <v>62.7</v>
      </c>
      <c r="G85" s="230">
        <v>1498</v>
      </c>
      <c r="H85" s="426">
        <v>800.2</v>
      </c>
      <c r="I85" s="231">
        <v>29.3</v>
      </c>
      <c r="J85" s="231">
        <v>26.5</v>
      </c>
      <c r="K85" s="231">
        <v>55.8</v>
      </c>
      <c r="L85" s="231">
        <v>48</v>
      </c>
      <c r="M85" s="231">
        <v>203.9</v>
      </c>
      <c r="N85" s="231">
        <v>15.2</v>
      </c>
      <c r="O85" s="230">
        <v>3801</v>
      </c>
      <c r="P85" s="230">
        <v>1666</v>
      </c>
      <c r="Q85" s="230">
        <v>440</v>
      </c>
      <c r="R85" s="230">
        <v>178</v>
      </c>
      <c r="S85" s="230">
        <v>785</v>
      </c>
      <c r="T85" s="231">
        <v>4.5</v>
      </c>
      <c r="U85" s="231">
        <v>5.3</v>
      </c>
      <c r="V85" s="427">
        <v>0.69</v>
      </c>
      <c r="W85" s="427">
        <v>2.52</v>
      </c>
      <c r="X85" s="230">
        <v>84</v>
      </c>
      <c r="Y85" s="230">
        <v>3258</v>
      </c>
      <c r="Z85" s="230">
        <v>625</v>
      </c>
      <c r="AA85" s="230">
        <v>0</v>
      </c>
      <c r="AB85" s="231">
        <v>7.2</v>
      </c>
      <c r="AC85" s="230">
        <v>210</v>
      </c>
      <c r="AD85" s="427">
        <v>0.61</v>
      </c>
      <c r="AE85" s="427">
        <v>0.78</v>
      </c>
      <c r="AF85" s="231">
        <v>14</v>
      </c>
      <c r="AG85" s="427">
        <v>0.92</v>
      </c>
      <c r="AH85" s="231">
        <v>1.6</v>
      </c>
      <c r="AI85" s="230">
        <v>220</v>
      </c>
      <c r="AJ85" s="427">
        <v>4.76</v>
      </c>
      <c r="AK85" s="230">
        <v>75</v>
      </c>
      <c r="AL85" s="427">
        <v>10.36</v>
      </c>
      <c r="AM85" s="427">
        <v>16.260000000000002</v>
      </c>
      <c r="AN85" s="427">
        <v>12.05</v>
      </c>
      <c r="AO85" s="230">
        <v>126</v>
      </c>
      <c r="AP85" s="231">
        <v>3.2</v>
      </c>
      <c r="AQ85" s="231">
        <v>6.6</v>
      </c>
      <c r="AR85" s="231">
        <v>10.1</v>
      </c>
      <c r="AS85" s="231">
        <v>9.6</v>
      </c>
      <c r="AT85" s="421"/>
      <c r="AU85" s="421"/>
      <c r="AV85" s="421"/>
      <c r="AW85" s="421"/>
      <c r="AX85" s="421"/>
      <c r="AY85" s="421"/>
      <c r="AZ85" s="421"/>
      <c r="BA85" s="421"/>
      <c r="BB85" s="421"/>
      <c r="BC85" s="421"/>
      <c r="BD85" s="421"/>
      <c r="BE85" s="421"/>
    </row>
    <row r="86" spans="1:57" s="434" customFormat="1">
      <c r="A86" s="417">
        <v>85</v>
      </c>
      <c r="B86" s="229">
        <v>16</v>
      </c>
      <c r="C86" s="424">
        <v>12</v>
      </c>
      <c r="D86" s="418">
        <v>19</v>
      </c>
      <c r="E86" s="418">
        <v>163</v>
      </c>
      <c r="F86" s="432">
        <v>57</v>
      </c>
      <c r="G86" s="230">
        <v>1349</v>
      </c>
      <c r="H86" s="426">
        <v>805.3</v>
      </c>
      <c r="I86" s="231">
        <v>22.7</v>
      </c>
      <c r="J86" s="231">
        <v>21.7</v>
      </c>
      <c r="K86" s="231">
        <v>44.4</v>
      </c>
      <c r="L86" s="231">
        <v>35.799999999999997</v>
      </c>
      <c r="M86" s="231">
        <v>208.5</v>
      </c>
      <c r="N86" s="231">
        <v>12.8</v>
      </c>
      <c r="O86" s="230">
        <v>2845</v>
      </c>
      <c r="P86" s="230">
        <v>1948</v>
      </c>
      <c r="Q86" s="230">
        <v>335</v>
      </c>
      <c r="R86" s="230">
        <v>197</v>
      </c>
      <c r="S86" s="230">
        <v>695</v>
      </c>
      <c r="T86" s="231">
        <v>5.9</v>
      </c>
      <c r="U86" s="231">
        <v>5.5</v>
      </c>
      <c r="V86" s="427">
        <v>0.78</v>
      </c>
      <c r="W86" s="427">
        <v>2.2000000000000002</v>
      </c>
      <c r="X86" s="230">
        <v>166</v>
      </c>
      <c r="Y86" s="230">
        <v>3821</v>
      </c>
      <c r="Z86" s="230">
        <v>804</v>
      </c>
      <c r="AA86" s="230">
        <v>5</v>
      </c>
      <c r="AB86" s="231">
        <v>7.7</v>
      </c>
      <c r="AC86" s="230">
        <v>148</v>
      </c>
      <c r="AD86" s="427">
        <v>0.62</v>
      </c>
      <c r="AE86" s="427">
        <v>0.83</v>
      </c>
      <c r="AF86" s="231">
        <v>8.3000000000000007</v>
      </c>
      <c r="AG86" s="427">
        <v>0.71</v>
      </c>
      <c r="AH86" s="231">
        <v>2.7</v>
      </c>
      <c r="AI86" s="230">
        <v>286</v>
      </c>
      <c r="AJ86" s="427">
        <v>4.29</v>
      </c>
      <c r="AK86" s="230">
        <v>169</v>
      </c>
      <c r="AL86" s="427">
        <v>5.99</v>
      </c>
      <c r="AM86" s="427">
        <v>10.31</v>
      </c>
      <c r="AN86" s="427">
        <v>8.92</v>
      </c>
      <c r="AO86" s="230">
        <v>262</v>
      </c>
      <c r="AP86" s="231">
        <v>3.2</v>
      </c>
      <c r="AQ86" s="231">
        <v>7.7</v>
      </c>
      <c r="AR86" s="231">
        <v>12.1</v>
      </c>
      <c r="AS86" s="231">
        <v>7.2</v>
      </c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</row>
    <row r="87" spans="1:57" s="434" customFormat="1">
      <c r="A87" s="417">
        <v>86</v>
      </c>
      <c r="B87" s="229">
        <v>17</v>
      </c>
      <c r="C87" s="424">
        <v>12</v>
      </c>
      <c r="D87" s="418">
        <v>19</v>
      </c>
      <c r="E87" s="418">
        <v>153</v>
      </c>
      <c r="F87" s="432">
        <v>44.4</v>
      </c>
      <c r="G87" s="230">
        <v>1684</v>
      </c>
      <c r="H87" s="426">
        <v>1034.9000000000001</v>
      </c>
      <c r="I87" s="231">
        <v>36.700000000000003</v>
      </c>
      <c r="J87" s="231">
        <v>26.8</v>
      </c>
      <c r="K87" s="231">
        <v>63.6</v>
      </c>
      <c r="L87" s="231">
        <v>59.6</v>
      </c>
      <c r="M87" s="231">
        <v>222</v>
      </c>
      <c r="N87" s="231">
        <v>16.7</v>
      </c>
      <c r="O87" s="230">
        <v>3588</v>
      </c>
      <c r="P87" s="230">
        <v>2707</v>
      </c>
      <c r="Q87" s="230">
        <v>432</v>
      </c>
      <c r="R87" s="230">
        <v>260</v>
      </c>
      <c r="S87" s="230">
        <v>879</v>
      </c>
      <c r="T87" s="231">
        <v>9.3000000000000007</v>
      </c>
      <c r="U87" s="231">
        <v>6.7</v>
      </c>
      <c r="V87" s="427">
        <v>0.97</v>
      </c>
      <c r="W87" s="427">
        <v>2.33</v>
      </c>
      <c r="X87" s="230">
        <v>153</v>
      </c>
      <c r="Y87" s="230">
        <v>6989</v>
      </c>
      <c r="Z87" s="230">
        <v>1319</v>
      </c>
      <c r="AA87" s="230">
        <v>6</v>
      </c>
      <c r="AB87" s="231">
        <v>10.9</v>
      </c>
      <c r="AC87" s="230">
        <v>287</v>
      </c>
      <c r="AD87" s="427">
        <v>0.99</v>
      </c>
      <c r="AE87" s="427">
        <v>1.1599999999999999</v>
      </c>
      <c r="AF87" s="231">
        <v>14.3</v>
      </c>
      <c r="AG87" s="427">
        <v>1.26</v>
      </c>
      <c r="AH87" s="231">
        <v>2.8</v>
      </c>
      <c r="AI87" s="230">
        <v>337</v>
      </c>
      <c r="AJ87" s="427">
        <v>5.52</v>
      </c>
      <c r="AK87" s="230">
        <v>174</v>
      </c>
      <c r="AL87" s="427">
        <v>14.42</v>
      </c>
      <c r="AM87" s="427">
        <v>21</v>
      </c>
      <c r="AN87" s="427">
        <v>13.96</v>
      </c>
      <c r="AO87" s="230">
        <v>430</v>
      </c>
      <c r="AP87" s="231">
        <v>3.3</v>
      </c>
      <c r="AQ87" s="231">
        <v>9.6999999999999993</v>
      </c>
      <c r="AR87" s="231">
        <v>14.8</v>
      </c>
      <c r="AS87" s="231">
        <v>9.1</v>
      </c>
      <c r="AT87" s="421"/>
      <c r="AU87" s="421"/>
      <c r="AV87" s="421"/>
      <c r="AW87" s="421"/>
      <c r="AX87" s="421"/>
      <c r="AY87" s="421"/>
      <c r="AZ87" s="421"/>
      <c r="BA87" s="421"/>
      <c r="BB87" s="421"/>
      <c r="BC87" s="421"/>
      <c r="BD87" s="421"/>
      <c r="BE87" s="421"/>
    </row>
    <row r="88" spans="1:57" s="434" customFormat="1">
      <c r="A88" s="417">
        <v>87</v>
      </c>
      <c r="B88" s="229">
        <v>18</v>
      </c>
      <c r="C88" s="424">
        <v>12</v>
      </c>
      <c r="D88" s="418">
        <v>19</v>
      </c>
      <c r="E88" s="418">
        <v>155</v>
      </c>
      <c r="F88" s="432">
        <v>58.7</v>
      </c>
      <c r="G88" s="230">
        <v>2069</v>
      </c>
      <c r="H88" s="426">
        <v>901.8</v>
      </c>
      <c r="I88" s="231">
        <v>36.299999999999997</v>
      </c>
      <c r="J88" s="231">
        <v>32</v>
      </c>
      <c r="K88" s="231">
        <v>68.3</v>
      </c>
      <c r="L88" s="231">
        <v>78.599999999999994</v>
      </c>
      <c r="M88" s="231">
        <v>259.39999999999998</v>
      </c>
      <c r="N88" s="231">
        <v>14.3</v>
      </c>
      <c r="O88" s="230">
        <v>3035</v>
      </c>
      <c r="P88" s="230">
        <v>2097</v>
      </c>
      <c r="Q88" s="230">
        <v>423</v>
      </c>
      <c r="R88" s="230">
        <v>210</v>
      </c>
      <c r="S88" s="230">
        <v>958</v>
      </c>
      <c r="T88" s="231">
        <v>7.6</v>
      </c>
      <c r="U88" s="231">
        <v>8.1</v>
      </c>
      <c r="V88" s="427">
        <v>1.05</v>
      </c>
      <c r="W88" s="427">
        <v>2.69</v>
      </c>
      <c r="X88" s="230">
        <v>243</v>
      </c>
      <c r="Y88" s="230">
        <v>3077</v>
      </c>
      <c r="Z88" s="230">
        <v>752</v>
      </c>
      <c r="AA88" s="230">
        <v>12</v>
      </c>
      <c r="AB88" s="231">
        <v>13.2</v>
      </c>
      <c r="AC88" s="230">
        <v>197</v>
      </c>
      <c r="AD88" s="427">
        <v>1.45</v>
      </c>
      <c r="AE88" s="427">
        <v>1.47</v>
      </c>
      <c r="AF88" s="231">
        <v>15.1</v>
      </c>
      <c r="AG88" s="427">
        <v>1.24</v>
      </c>
      <c r="AH88" s="231">
        <v>4.0999999999999996</v>
      </c>
      <c r="AI88" s="230">
        <v>253</v>
      </c>
      <c r="AJ88" s="427">
        <v>5.58</v>
      </c>
      <c r="AK88" s="230">
        <v>92</v>
      </c>
      <c r="AL88" s="427">
        <v>17.11</v>
      </c>
      <c r="AM88" s="427">
        <v>28.62</v>
      </c>
      <c r="AN88" s="427">
        <v>23.13</v>
      </c>
      <c r="AO88" s="230">
        <v>468</v>
      </c>
      <c r="AP88" s="231">
        <v>3</v>
      </c>
      <c r="AQ88" s="231">
        <v>7</v>
      </c>
      <c r="AR88" s="231">
        <v>10</v>
      </c>
      <c r="AS88" s="231">
        <v>7.7</v>
      </c>
      <c r="AT88" s="421"/>
      <c r="AU88" s="421"/>
      <c r="AV88" s="421"/>
      <c r="AW88" s="421"/>
      <c r="AX88" s="421"/>
      <c r="AY88" s="421"/>
      <c r="AZ88" s="421"/>
      <c r="BA88" s="421"/>
      <c r="BB88" s="421"/>
      <c r="BC88" s="421"/>
      <c r="BD88" s="421"/>
      <c r="BE88" s="421"/>
    </row>
    <row r="89" spans="1:57" s="434" customFormat="1">
      <c r="A89" s="417">
        <v>88</v>
      </c>
      <c r="B89" s="229">
        <v>19</v>
      </c>
      <c r="C89" s="424">
        <v>12</v>
      </c>
      <c r="D89" s="418">
        <v>23</v>
      </c>
      <c r="E89" s="418">
        <v>148</v>
      </c>
      <c r="F89" s="432">
        <v>51.5</v>
      </c>
      <c r="G89" s="230">
        <v>1166</v>
      </c>
      <c r="H89" s="426">
        <v>1014.4</v>
      </c>
      <c r="I89" s="231">
        <v>15.6</v>
      </c>
      <c r="J89" s="231">
        <v>26.5</v>
      </c>
      <c r="K89" s="231">
        <v>42.1</v>
      </c>
      <c r="L89" s="231">
        <v>19.899999999999999</v>
      </c>
      <c r="M89" s="231">
        <v>203.7</v>
      </c>
      <c r="N89" s="231">
        <v>15.8</v>
      </c>
      <c r="O89" s="230">
        <v>3833</v>
      </c>
      <c r="P89" s="230">
        <v>1986</v>
      </c>
      <c r="Q89" s="230">
        <v>465</v>
      </c>
      <c r="R89" s="230">
        <v>241</v>
      </c>
      <c r="S89" s="230">
        <v>685</v>
      </c>
      <c r="T89" s="231">
        <v>7.1</v>
      </c>
      <c r="U89" s="231">
        <v>4.9000000000000004</v>
      </c>
      <c r="V89" s="427">
        <v>0.81</v>
      </c>
      <c r="W89" s="427">
        <v>3.09</v>
      </c>
      <c r="X89" s="230">
        <v>18</v>
      </c>
      <c r="Y89" s="230">
        <v>7478</v>
      </c>
      <c r="Z89" s="230">
        <v>1260</v>
      </c>
      <c r="AA89" s="230">
        <v>6</v>
      </c>
      <c r="AB89" s="231">
        <v>7.7</v>
      </c>
      <c r="AC89" s="230">
        <v>211</v>
      </c>
      <c r="AD89" s="427">
        <v>0.56999999999999995</v>
      </c>
      <c r="AE89" s="427">
        <v>0.78</v>
      </c>
      <c r="AF89" s="231">
        <v>8</v>
      </c>
      <c r="AG89" s="427">
        <v>0.78</v>
      </c>
      <c r="AH89" s="231">
        <v>4.9000000000000004</v>
      </c>
      <c r="AI89" s="230">
        <v>344</v>
      </c>
      <c r="AJ89" s="427">
        <v>3.6</v>
      </c>
      <c r="AK89" s="230">
        <v>120</v>
      </c>
      <c r="AL89" s="427">
        <v>2.33</v>
      </c>
      <c r="AM89" s="427">
        <v>5.98</v>
      </c>
      <c r="AN89" s="427">
        <v>6.39</v>
      </c>
      <c r="AO89" s="230">
        <v>52</v>
      </c>
      <c r="AP89" s="231">
        <v>2.7</v>
      </c>
      <c r="AQ89" s="231">
        <v>9.4</v>
      </c>
      <c r="AR89" s="231">
        <v>14.2</v>
      </c>
      <c r="AS89" s="231">
        <v>9.8000000000000007</v>
      </c>
      <c r="AT89" s="421"/>
      <c r="AU89" s="421"/>
      <c r="AV89" s="421"/>
      <c r="AW89" s="421"/>
      <c r="AX89" s="421"/>
      <c r="AY89" s="421"/>
      <c r="AZ89" s="421"/>
      <c r="BA89" s="421"/>
      <c r="BB89" s="421"/>
      <c r="BC89" s="421"/>
      <c r="BD89" s="421"/>
      <c r="BE89" s="421"/>
    </row>
    <row r="90" spans="1:57" s="434" customFormat="1">
      <c r="A90" s="417">
        <v>89</v>
      </c>
      <c r="B90" s="229">
        <v>20</v>
      </c>
      <c r="C90" s="424">
        <v>12</v>
      </c>
      <c r="D90" s="418">
        <v>19</v>
      </c>
      <c r="E90" s="418">
        <v>148</v>
      </c>
      <c r="F90" s="432">
        <v>45.9</v>
      </c>
      <c r="G90" s="230">
        <v>1503</v>
      </c>
      <c r="H90" s="426">
        <v>718.9</v>
      </c>
      <c r="I90" s="231">
        <v>37</v>
      </c>
      <c r="J90" s="231">
        <v>23.2</v>
      </c>
      <c r="K90" s="231">
        <v>60.2</v>
      </c>
      <c r="L90" s="231">
        <v>48.6</v>
      </c>
      <c r="M90" s="231">
        <v>202.5</v>
      </c>
      <c r="N90" s="231">
        <v>13.4</v>
      </c>
      <c r="O90" s="230">
        <v>3177</v>
      </c>
      <c r="P90" s="230">
        <v>1604</v>
      </c>
      <c r="Q90" s="230">
        <v>421</v>
      </c>
      <c r="R90" s="230">
        <v>178</v>
      </c>
      <c r="S90" s="230">
        <v>910</v>
      </c>
      <c r="T90" s="231">
        <v>5.6</v>
      </c>
      <c r="U90" s="231">
        <v>5.7</v>
      </c>
      <c r="V90" s="427">
        <v>0.74</v>
      </c>
      <c r="W90" s="427">
        <v>1.51</v>
      </c>
      <c r="X90" s="230">
        <v>245</v>
      </c>
      <c r="Y90" s="230">
        <v>1244</v>
      </c>
      <c r="Z90" s="230">
        <v>455</v>
      </c>
      <c r="AA90" s="230">
        <v>19</v>
      </c>
      <c r="AB90" s="231">
        <v>7.9</v>
      </c>
      <c r="AC90" s="230">
        <v>92</v>
      </c>
      <c r="AD90" s="427">
        <v>0.57999999999999996</v>
      </c>
      <c r="AE90" s="427">
        <v>1.08</v>
      </c>
      <c r="AF90" s="231">
        <v>14.8</v>
      </c>
      <c r="AG90" s="427">
        <v>1.01</v>
      </c>
      <c r="AH90" s="231">
        <v>12.4</v>
      </c>
      <c r="AI90" s="230">
        <v>267</v>
      </c>
      <c r="AJ90" s="427">
        <v>5.03</v>
      </c>
      <c r="AK90" s="230">
        <v>115</v>
      </c>
      <c r="AL90" s="427">
        <v>12.1</v>
      </c>
      <c r="AM90" s="427">
        <v>17.55</v>
      </c>
      <c r="AN90" s="427">
        <v>11.4</v>
      </c>
      <c r="AO90" s="230">
        <v>336</v>
      </c>
      <c r="AP90" s="231">
        <v>2</v>
      </c>
      <c r="AQ90" s="231">
        <v>6.8</v>
      </c>
      <c r="AR90" s="231">
        <v>9.1999999999999993</v>
      </c>
      <c r="AS90" s="231">
        <v>8.1</v>
      </c>
      <c r="AT90" s="421"/>
      <c r="AU90" s="421"/>
      <c r="AV90" s="421"/>
      <c r="AW90" s="421"/>
      <c r="AX90" s="421"/>
      <c r="AY90" s="421"/>
      <c r="AZ90" s="421"/>
      <c r="BA90" s="421"/>
      <c r="BB90" s="421"/>
      <c r="BC90" s="421"/>
      <c r="BD90" s="421"/>
      <c r="BE90" s="421"/>
    </row>
    <row r="91" spans="1:57" s="434" customFormat="1">
      <c r="A91" s="417">
        <v>90</v>
      </c>
      <c r="B91" s="229">
        <v>21</v>
      </c>
      <c r="C91" s="424">
        <v>12</v>
      </c>
      <c r="D91" s="418">
        <v>19</v>
      </c>
      <c r="E91" s="418">
        <v>151</v>
      </c>
      <c r="F91" s="432">
        <v>42.7</v>
      </c>
      <c r="G91" s="230">
        <v>1558</v>
      </c>
      <c r="H91" s="426">
        <v>1245.8</v>
      </c>
      <c r="I91" s="231">
        <v>20.9</v>
      </c>
      <c r="J91" s="231">
        <v>34.200000000000003</v>
      </c>
      <c r="K91" s="231">
        <v>55.1</v>
      </c>
      <c r="L91" s="231">
        <v>48.7</v>
      </c>
      <c r="M91" s="231">
        <v>218.5</v>
      </c>
      <c r="N91" s="231">
        <v>16.100000000000001</v>
      </c>
      <c r="O91" s="230">
        <v>4116</v>
      </c>
      <c r="P91" s="230">
        <v>1746</v>
      </c>
      <c r="Q91" s="230">
        <v>384</v>
      </c>
      <c r="R91" s="230">
        <v>251</v>
      </c>
      <c r="S91" s="230">
        <v>808</v>
      </c>
      <c r="T91" s="231">
        <v>7.7</v>
      </c>
      <c r="U91" s="231">
        <v>6.6</v>
      </c>
      <c r="V91" s="427">
        <v>1.03</v>
      </c>
      <c r="W91" s="427">
        <v>3.28</v>
      </c>
      <c r="X91" s="230">
        <v>106</v>
      </c>
      <c r="Y91" s="230">
        <v>3032</v>
      </c>
      <c r="Z91" s="230">
        <v>609</v>
      </c>
      <c r="AA91" s="230">
        <v>3</v>
      </c>
      <c r="AB91" s="231">
        <v>6.7</v>
      </c>
      <c r="AC91" s="230">
        <v>212</v>
      </c>
      <c r="AD91" s="427">
        <v>0.61</v>
      </c>
      <c r="AE91" s="427">
        <v>0.72</v>
      </c>
      <c r="AF91" s="231">
        <v>11.2</v>
      </c>
      <c r="AG91" s="427">
        <v>0.77</v>
      </c>
      <c r="AH91" s="231">
        <v>2.9</v>
      </c>
      <c r="AI91" s="230">
        <v>259</v>
      </c>
      <c r="AJ91" s="427">
        <v>3.59</v>
      </c>
      <c r="AK91" s="230">
        <v>75</v>
      </c>
      <c r="AL91" s="427">
        <v>9.25</v>
      </c>
      <c r="AM91" s="427">
        <v>15.06</v>
      </c>
      <c r="AN91" s="427">
        <v>17.27</v>
      </c>
      <c r="AO91" s="230">
        <v>263</v>
      </c>
      <c r="AP91" s="231">
        <v>2.8</v>
      </c>
      <c r="AQ91" s="231">
        <v>7.5</v>
      </c>
      <c r="AR91" s="231">
        <v>11.7</v>
      </c>
      <c r="AS91" s="231">
        <v>10.5</v>
      </c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</row>
    <row r="92" spans="1:57" s="434" customFormat="1">
      <c r="A92" s="417">
        <v>91</v>
      </c>
      <c r="B92" s="229">
        <v>22</v>
      </c>
      <c r="C92" s="424">
        <v>12</v>
      </c>
      <c r="D92" s="422">
        <v>19</v>
      </c>
      <c r="E92" s="422">
        <v>165</v>
      </c>
      <c r="F92" s="433">
        <v>54.9</v>
      </c>
      <c r="G92" s="230">
        <v>1696</v>
      </c>
      <c r="H92" s="426">
        <v>562.6</v>
      </c>
      <c r="I92" s="231">
        <v>30.1</v>
      </c>
      <c r="J92" s="231">
        <v>19.600000000000001</v>
      </c>
      <c r="K92" s="231">
        <v>49.8</v>
      </c>
      <c r="L92" s="231">
        <v>68.8</v>
      </c>
      <c r="M92" s="231">
        <v>211.5</v>
      </c>
      <c r="N92" s="231">
        <v>8.6</v>
      </c>
      <c r="O92" s="230">
        <v>1585</v>
      </c>
      <c r="P92" s="230">
        <v>1314</v>
      </c>
      <c r="Q92" s="230">
        <v>393</v>
      </c>
      <c r="R92" s="230">
        <v>140</v>
      </c>
      <c r="S92" s="230">
        <v>766</v>
      </c>
      <c r="T92" s="231">
        <v>5.3</v>
      </c>
      <c r="U92" s="231">
        <v>5.9</v>
      </c>
      <c r="V92" s="427">
        <v>0.79</v>
      </c>
      <c r="W92" s="427">
        <v>2.17</v>
      </c>
      <c r="X92" s="230">
        <v>309</v>
      </c>
      <c r="Y92" s="230">
        <v>691</v>
      </c>
      <c r="Z92" s="230">
        <v>429</v>
      </c>
      <c r="AA92" s="230">
        <v>10</v>
      </c>
      <c r="AB92" s="231">
        <v>10.199999999999999</v>
      </c>
      <c r="AC92" s="230">
        <v>77</v>
      </c>
      <c r="AD92" s="427">
        <v>0.66</v>
      </c>
      <c r="AE92" s="427">
        <v>0.97</v>
      </c>
      <c r="AF92" s="231">
        <v>7.5</v>
      </c>
      <c r="AG92" s="427">
        <v>0.74</v>
      </c>
      <c r="AH92" s="231">
        <v>4.4000000000000004</v>
      </c>
      <c r="AI92" s="230">
        <v>174</v>
      </c>
      <c r="AJ92" s="427">
        <v>5.09</v>
      </c>
      <c r="AK92" s="230">
        <v>32</v>
      </c>
      <c r="AL92" s="427">
        <v>15.27</v>
      </c>
      <c r="AM92" s="427">
        <v>22.21</v>
      </c>
      <c r="AN92" s="427">
        <v>16.61</v>
      </c>
      <c r="AO92" s="230">
        <v>475</v>
      </c>
      <c r="AP92" s="231">
        <v>1.5</v>
      </c>
      <c r="AQ92" s="231">
        <v>4.3</v>
      </c>
      <c r="AR92" s="231">
        <v>6</v>
      </c>
      <c r="AS92" s="231">
        <v>4</v>
      </c>
      <c r="AT92" s="421"/>
      <c r="AU92" s="421"/>
      <c r="AV92" s="421"/>
      <c r="AW92" s="421"/>
      <c r="AX92" s="421"/>
      <c r="AY92" s="421"/>
      <c r="AZ92" s="421"/>
      <c r="BA92" s="421"/>
      <c r="BB92" s="421"/>
      <c r="BC92" s="421"/>
      <c r="BD92" s="421"/>
      <c r="BE92" s="421"/>
    </row>
    <row r="93" spans="1:57" s="434" customFormat="1">
      <c r="A93" s="417">
        <v>92</v>
      </c>
      <c r="B93" s="227">
        <v>23</v>
      </c>
      <c r="C93" s="424">
        <v>12</v>
      </c>
      <c r="D93" s="418">
        <v>19</v>
      </c>
      <c r="E93" s="418">
        <v>162</v>
      </c>
      <c r="F93" s="432">
        <v>53</v>
      </c>
      <c r="G93" s="230">
        <v>1534</v>
      </c>
      <c r="H93" s="426">
        <v>863.4</v>
      </c>
      <c r="I93" s="231">
        <v>0</v>
      </c>
      <c r="J93" s="231">
        <v>0</v>
      </c>
      <c r="K93" s="231">
        <v>67</v>
      </c>
      <c r="L93" s="231">
        <v>51.7</v>
      </c>
      <c r="M93" s="231">
        <v>191.5</v>
      </c>
      <c r="N93" s="231">
        <v>15.5</v>
      </c>
      <c r="O93" s="230">
        <v>2359</v>
      </c>
      <c r="P93" s="230">
        <v>2143</v>
      </c>
      <c r="Q93" s="230">
        <v>560</v>
      </c>
      <c r="R93" s="230">
        <v>186</v>
      </c>
      <c r="S93" s="230">
        <v>1011</v>
      </c>
      <c r="T93" s="231">
        <v>6.7</v>
      </c>
      <c r="U93" s="231">
        <v>6</v>
      </c>
      <c r="V93" s="427">
        <v>0.72</v>
      </c>
      <c r="W93" s="427">
        <v>2.13</v>
      </c>
      <c r="X93" s="230">
        <v>299</v>
      </c>
      <c r="Y93" s="230">
        <v>3804</v>
      </c>
      <c r="Z93" s="230">
        <v>929</v>
      </c>
      <c r="AA93" s="230">
        <v>20</v>
      </c>
      <c r="AB93" s="231">
        <v>8.6</v>
      </c>
      <c r="AC93" s="230">
        <v>147</v>
      </c>
      <c r="AD93" s="427">
        <v>0.74</v>
      </c>
      <c r="AE93" s="427">
        <v>1.26</v>
      </c>
      <c r="AF93" s="231">
        <v>16.5</v>
      </c>
      <c r="AG93" s="427">
        <v>1.21</v>
      </c>
      <c r="AH93" s="231">
        <v>8</v>
      </c>
      <c r="AI93" s="230">
        <v>265</v>
      </c>
      <c r="AJ93" s="427">
        <v>5.21</v>
      </c>
      <c r="AK93" s="230">
        <v>101</v>
      </c>
      <c r="AL93" s="427">
        <v>15.34</v>
      </c>
      <c r="AM93" s="427">
        <v>16.829999999999998</v>
      </c>
      <c r="AN93" s="427">
        <v>11.11</v>
      </c>
      <c r="AO93" s="230">
        <v>256</v>
      </c>
      <c r="AP93" s="231">
        <v>2.5</v>
      </c>
      <c r="AQ93" s="231">
        <v>6.7</v>
      </c>
      <c r="AR93" s="231">
        <v>9.1999999999999993</v>
      </c>
      <c r="AS93" s="231">
        <v>6</v>
      </c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</row>
    <row r="94" spans="1:57" ht="36">
      <c r="D94" s="21" t="s">
        <v>603</v>
      </c>
      <c r="E94" s="21" t="s">
        <v>604</v>
      </c>
      <c r="F94" s="21" t="s">
        <v>605</v>
      </c>
      <c r="G94" s="358" t="s">
        <v>606</v>
      </c>
      <c r="H94" s="23" t="s">
        <v>608</v>
      </c>
      <c r="I94" s="23" t="s">
        <v>610</v>
      </c>
      <c r="J94" s="23" t="s">
        <v>612</v>
      </c>
      <c r="K94" s="359" t="s">
        <v>614</v>
      </c>
      <c r="L94" s="23" t="s">
        <v>615</v>
      </c>
      <c r="M94" s="23" t="s">
        <v>617</v>
      </c>
      <c r="N94" s="23" t="s">
        <v>619</v>
      </c>
      <c r="O94" s="22" t="s">
        <v>621</v>
      </c>
      <c r="P94" s="22" t="s">
        <v>623</v>
      </c>
      <c r="Q94" s="358" t="s">
        <v>625</v>
      </c>
      <c r="R94" s="360" t="s">
        <v>627</v>
      </c>
      <c r="S94" s="22" t="s">
        <v>629</v>
      </c>
      <c r="T94" s="359" t="s">
        <v>631</v>
      </c>
      <c r="U94" s="359" t="s">
        <v>633</v>
      </c>
      <c r="V94" s="361" t="s">
        <v>635</v>
      </c>
      <c r="W94" s="24" t="s">
        <v>637</v>
      </c>
      <c r="X94" s="22" t="s">
        <v>639</v>
      </c>
      <c r="Y94" s="22" t="s">
        <v>641</v>
      </c>
      <c r="Z94" s="358" t="s">
        <v>643</v>
      </c>
      <c r="AA94" s="22" t="s">
        <v>645</v>
      </c>
      <c r="AB94" s="23" t="s">
        <v>647</v>
      </c>
      <c r="AC94" s="22" t="s">
        <v>649</v>
      </c>
      <c r="AD94" s="362" t="s">
        <v>651</v>
      </c>
      <c r="AE94" s="362" t="s">
        <v>653</v>
      </c>
      <c r="AF94" s="359" t="s">
        <v>655</v>
      </c>
      <c r="AG94" s="362" t="s">
        <v>681</v>
      </c>
      <c r="AH94" s="363" t="s">
        <v>683</v>
      </c>
      <c r="AI94" s="358" t="s">
        <v>659</v>
      </c>
      <c r="AJ94" s="24" t="s">
        <v>661</v>
      </c>
      <c r="AK94" s="358" t="s">
        <v>663</v>
      </c>
      <c r="AL94" s="24" t="s">
        <v>665</v>
      </c>
      <c r="AM94" s="24" t="s">
        <v>667</v>
      </c>
      <c r="AN94" s="24" t="s">
        <v>669</v>
      </c>
      <c r="AO94" s="22" t="s">
        <v>671</v>
      </c>
      <c r="AP94" s="23" t="s">
        <v>673</v>
      </c>
      <c r="AQ94" s="23" t="s">
        <v>675</v>
      </c>
      <c r="AR94" s="23" t="s">
        <v>677</v>
      </c>
      <c r="AS94" s="23" t="s">
        <v>679</v>
      </c>
    </row>
    <row r="95" spans="1:57">
      <c r="B95" s="328" t="s">
        <v>459</v>
      </c>
      <c r="C95" s="328" t="s">
        <v>460</v>
      </c>
      <c r="D95" s="328"/>
      <c r="E95" s="328"/>
      <c r="F95" s="328"/>
      <c r="G95" s="364"/>
      <c r="H95" s="513"/>
      <c r="I95" s="513"/>
      <c r="J95" s="513"/>
      <c r="K95" s="513"/>
      <c r="L95" s="513"/>
      <c r="M95" s="513"/>
      <c r="N95" s="513"/>
      <c r="O95" s="364"/>
      <c r="P95" s="364"/>
      <c r="Q95" s="364"/>
      <c r="R95" s="364"/>
      <c r="S95" s="364"/>
      <c r="T95" s="513"/>
      <c r="U95" s="513"/>
      <c r="V95" s="516"/>
      <c r="W95" s="516"/>
      <c r="X95" s="364"/>
      <c r="Y95" s="364"/>
      <c r="Z95" s="364"/>
      <c r="AA95" s="364"/>
      <c r="AB95" s="513"/>
      <c r="AC95" s="364"/>
      <c r="AD95" s="516"/>
      <c r="AE95" s="516"/>
      <c r="AF95" s="513"/>
      <c r="AG95" s="516"/>
      <c r="AH95" s="513"/>
      <c r="AI95" s="364"/>
      <c r="AJ95" s="516"/>
      <c r="AK95" s="364"/>
      <c r="AL95" s="516"/>
      <c r="AM95" s="516"/>
      <c r="AN95" s="516"/>
      <c r="AO95" s="364"/>
      <c r="AP95" s="513"/>
      <c r="AQ95" s="513"/>
      <c r="AR95" s="513"/>
      <c r="AS95" s="513"/>
    </row>
    <row r="96" spans="1:57">
      <c r="B96" s="291"/>
      <c r="C96" s="291" t="s">
        <v>461</v>
      </c>
      <c r="D96" s="291"/>
      <c r="E96" s="291"/>
      <c r="F96" s="291"/>
      <c r="G96" s="365"/>
      <c r="H96" s="514"/>
      <c r="I96" s="514"/>
      <c r="J96" s="514"/>
      <c r="K96" s="514"/>
      <c r="L96" s="514"/>
      <c r="M96" s="514"/>
      <c r="N96" s="514"/>
      <c r="O96" s="365"/>
      <c r="P96" s="365"/>
      <c r="Q96" s="365"/>
      <c r="R96" s="365"/>
      <c r="S96" s="365"/>
      <c r="T96" s="514"/>
      <c r="U96" s="514"/>
      <c r="V96" s="517"/>
      <c r="W96" s="517"/>
      <c r="X96" s="365"/>
      <c r="Y96" s="365"/>
      <c r="Z96" s="365"/>
      <c r="AA96" s="365"/>
      <c r="AB96" s="514"/>
      <c r="AC96" s="365"/>
      <c r="AD96" s="517"/>
      <c r="AE96" s="517"/>
      <c r="AF96" s="514"/>
      <c r="AG96" s="517"/>
      <c r="AH96" s="514"/>
      <c r="AI96" s="365"/>
      <c r="AJ96" s="517"/>
      <c r="AK96" s="365"/>
      <c r="AL96" s="517"/>
      <c r="AM96" s="517"/>
      <c r="AN96" s="517"/>
      <c r="AO96" s="365"/>
      <c r="AP96" s="514"/>
      <c r="AQ96" s="514"/>
      <c r="AR96" s="514"/>
      <c r="AS96" s="514"/>
    </row>
    <row r="97" spans="2:45">
      <c r="B97" s="291"/>
      <c r="C97" s="291" t="s">
        <v>462</v>
      </c>
      <c r="D97" s="291"/>
      <c r="E97" s="291"/>
      <c r="F97" s="291"/>
      <c r="G97" s="365"/>
      <c r="H97" s="514"/>
      <c r="I97" s="514"/>
      <c r="J97" s="514"/>
      <c r="K97" s="514"/>
      <c r="L97" s="514"/>
      <c r="M97" s="514"/>
      <c r="N97" s="514"/>
      <c r="O97" s="365"/>
      <c r="P97" s="365"/>
      <c r="Q97" s="365"/>
      <c r="R97" s="365"/>
      <c r="S97" s="365"/>
      <c r="T97" s="514"/>
      <c r="U97" s="514"/>
      <c r="V97" s="517"/>
      <c r="W97" s="517"/>
      <c r="X97" s="365"/>
      <c r="Y97" s="365"/>
      <c r="Z97" s="365"/>
      <c r="AA97" s="365"/>
      <c r="AB97" s="514"/>
      <c r="AC97" s="365"/>
      <c r="AD97" s="517"/>
      <c r="AE97" s="517"/>
      <c r="AF97" s="514"/>
      <c r="AG97" s="517"/>
      <c r="AH97" s="514"/>
      <c r="AI97" s="365"/>
      <c r="AJ97" s="517"/>
      <c r="AK97" s="365"/>
      <c r="AL97" s="517"/>
      <c r="AM97" s="517"/>
      <c r="AN97" s="517"/>
      <c r="AO97" s="365"/>
      <c r="AP97" s="514"/>
      <c r="AQ97" s="514"/>
      <c r="AR97" s="514"/>
      <c r="AS97" s="514"/>
    </row>
    <row r="98" spans="2:45">
      <c r="B98" s="291"/>
      <c r="C98" s="291" t="s">
        <v>463</v>
      </c>
      <c r="D98" s="291"/>
      <c r="E98" s="291"/>
      <c r="F98" s="291"/>
      <c r="G98" s="365"/>
      <c r="H98" s="514"/>
      <c r="I98" s="514"/>
      <c r="J98" s="514"/>
      <c r="K98" s="514"/>
      <c r="L98" s="514"/>
      <c r="M98" s="514"/>
      <c r="N98" s="514"/>
      <c r="O98" s="365"/>
      <c r="P98" s="365"/>
      <c r="Q98" s="365"/>
      <c r="R98" s="365"/>
      <c r="S98" s="365"/>
      <c r="T98" s="514"/>
      <c r="U98" s="514"/>
      <c r="V98" s="517"/>
      <c r="W98" s="517"/>
      <c r="X98" s="365"/>
      <c r="Y98" s="365"/>
      <c r="Z98" s="365"/>
      <c r="AA98" s="365"/>
      <c r="AB98" s="514"/>
      <c r="AC98" s="365"/>
      <c r="AD98" s="517"/>
      <c r="AE98" s="517"/>
      <c r="AF98" s="514"/>
      <c r="AG98" s="517"/>
      <c r="AH98" s="514"/>
      <c r="AI98" s="365"/>
      <c r="AJ98" s="517"/>
      <c r="AK98" s="365"/>
      <c r="AL98" s="517"/>
      <c r="AM98" s="517"/>
      <c r="AN98" s="517"/>
      <c r="AO98" s="365"/>
      <c r="AP98" s="514"/>
      <c r="AQ98" s="514"/>
      <c r="AR98" s="514"/>
      <c r="AS98" s="514"/>
    </row>
    <row r="99" spans="2:45">
      <c r="B99" s="291"/>
      <c r="C99" s="291" t="s">
        <v>464</v>
      </c>
      <c r="D99" s="291"/>
      <c r="E99" s="291"/>
      <c r="F99" s="291"/>
      <c r="G99" s="365"/>
      <c r="H99" s="514"/>
      <c r="I99" s="514"/>
      <c r="J99" s="514"/>
      <c r="K99" s="514"/>
      <c r="L99" s="514"/>
      <c r="M99" s="514"/>
      <c r="N99" s="514"/>
      <c r="O99" s="365"/>
      <c r="P99" s="365"/>
      <c r="Q99" s="365"/>
      <c r="R99" s="365"/>
      <c r="S99" s="365"/>
      <c r="T99" s="514"/>
      <c r="U99" s="514"/>
      <c r="V99" s="517"/>
      <c r="W99" s="517"/>
      <c r="X99" s="365"/>
      <c r="Y99" s="365"/>
      <c r="Z99" s="365"/>
      <c r="AA99" s="365"/>
      <c r="AB99" s="514"/>
      <c r="AC99" s="365"/>
      <c r="AD99" s="517"/>
      <c r="AE99" s="517"/>
      <c r="AF99" s="514"/>
      <c r="AG99" s="517"/>
      <c r="AH99" s="514"/>
      <c r="AI99" s="365"/>
      <c r="AJ99" s="517"/>
      <c r="AK99" s="365"/>
      <c r="AL99" s="517"/>
      <c r="AM99" s="517"/>
      <c r="AN99" s="517"/>
      <c r="AO99" s="365"/>
      <c r="AP99" s="514"/>
      <c r="AQ99" s="514"/>
      <c r="AR99" s="514"/>
      <c r="AS99" s="514"/>
    </row>
    <row r="100" spans="2:45">
      <c r="B100" s="291"/>
      <c r="C100" s="291" t="s">
        <v>469</v>
      </c>
      <c r="D100" s="291"/>
      <c r="E100" s="291"/>
      <c r="F100" s="291"/>
      <c r="G100" s="365"/>
      <c r="H100" s="514"/>
      <c r="I100" s="514"/>
      <c r="J100" s="514"/>
      <c r="K100" s="514"/>
      <c r="L100" s="514"/>
      <c r="M100" s="514"/>
      <c r="N100" s="514"/>
      <c r="O100" s="365"/>
      <c r="P100" s="365"/>
      <c r="Q100" s="365"/>
      <c r="R100" s="365"/>
      <c r="S100" s="365"/>
      <c r="T100" s="514"/>
      <c r="U100" s="514"/>
      <c r="V100" s="517"/>
      <c r="W100" s="517"/>
      <c r="X100" s="365"/>
      <c r="Y100" s="365"/>
      <c r="Z100" s="365"/>
      <c r="AA100" s="365"/>
      <c r="AB100" s="514"/>
      <c r="AC100" s="365"/>
      <c r="AD100" s="517"/>
      <c r="AE100" s="517"/>
      <c r="AF100" s="514"/>
      <c r="AG100" s="517"/>
      <c r="AH100" s="514"/>
      <c r="AI100" s="365"/>
      <c r="AJ100" s="517"/>
      <c r="AK100" s="365"/>
      <c r="AL100" s="517"/>
      <c r="AM100" s="517"/>
      <c r="AN100" s="517"/>
      <c r="AO100" s="365"/>
      <c r="AP100" s="514"/>
      <c r="AQ100" s="514"/>
      <c r="AR100" s="514"/>
      <c r="AS100" s="514"/>
    </row>
    <row r="101" spans="2:45">
      <c r="B101" s="330"/>
      <c r="C101" s="330" t="s">
        <v>465</v>
      </c>
      <c r="D101" s="330"/>
      <c r="E101" s="330"/>
      <c r="F101" s="330"/>
      <c r="G101" s="366"/>
      <c r="H101" s="515"/>
      <c r="I101" s="515"/>
      <c r="J101" s="515"/>
      <c r="K101" s="515"/>
      <c r="L101" s="515"/>
      <c r="M101" s="515"/>
      <c r="N101" s="515"/>
      <c r="O101" s="366"/>
      <c r="P101" s="366"/>
      <c r="Q101" s="366"/>
      <c r="R101" s="366"/>
      <c r="S101" s="366"/>
      <c r="T101" s="515"/>
      <c r="U101" s="515"/>
      <c r="V101" s="518"/>
      <c r="W101" s="518"/>
      <c r="X101" s="366"/>
      <c r="Y101" s="366"/>
      <c r="Z101" s="366"/>
      <c r="AA101" s="366"/>
      <c r="AB101" s="515"/>
      <c r="AC101" s="366"/>
      <c r="AD101" s="518"/>
      <c r="AE101" s="518"/>
      <c r="AF101" s="515"/>
      <c r="AG101" s="518"/>
      <c r="AH101" s="515"/>
      <c r="AI101" s="366"/>
      <c r="AJ101" s="518"/>
      <c r="AK101" s="366"/>
      <c r="AL101" s="518"/>
      <c r="AM101" s="518"/>
      <c r="AN101" s="518"/>
      <c r="AO101" s="366"/>
      <c r="AP101" s="515"/>
      <c r="AQ101" s="515"/>
      <c r="AR101" s="515"/>
      <c r="AS101" s="515"/>
    </row>
    <row r="102" spans="2:45">
      <c r="B102" s="328" t="s">
        <v>466</v>
      </c>
      <c r="C102" s="328" t="s">
        <v>460</v>
      </c>
      <c r="D102" s="328"/>
      <c r="E102" s="328"/>
      <c r="F102" s="328"/>
      <c r="G102" s="364"/>
      <c r="H102" s="513"/>
      <c r="I102" s="513"/>
      <c r="J102" s="513"/>
      <c r="K102" s="513"/>
      <c r="L102" s="513"/>
      <c r="M102" s="513"/>
      <c r="N102" s="513"/>
      <c r="O102" s="364"/>
      <c r="P102" s="364"/>
      <c r="Q102" s="364"/>
      <c r="R102" s="364"/>
      <c r="S102" s="364"/>
      <c r="T102" s="513"/>
      <c r="U102" s="513"/>
      <c r="V102" s="516"/>
      <c r="W102" s="516"/>
      <c r="X102" s="364"/>
      <c r="Y102" s="364"/>
      <c r="Z102" s="364"/>
      <c r="AA102" s="364"/>
      <c r="AB102" s="513"/>
      <c r="AC102" s="364"/>
      <c r="AD102" s="516"/>
      <c r="AE102" s="516"/>
      <c r="AF102" s="513"/>
      <c r="AG102" s="516"/>
      <c r="AH102" s="513"/>
      <c r="AI102" s="364"/>
      <c r="AJ102" s="516"/>
      <c r="AK102" s="364"/>
      <c r="AL102" s="516"/>
      <c r="AM102" s="516"/>
      <c r="AN102" s="516"/>
      <c r="AO102" s="364"/>
      <c r="AP102" s="513"/>
      <c r="AQ102" s="513"/>
      <c r="AR102" s="513"/>
      <c r="AS102" s="513"/>
    </row>
    <row r="103" spans="2:45">
      <c r="B103" s="291"/>
      <c r="C103" s="291" t="s">
        <v>461</v>
      </c>
      <c r="D103" s="291"/>
      <c r="E103" s="291"/>
      <c r="F103" s="291"/>
      <c r="G103" s="365"/>
      <c r="H103" s="514"/>
      <c r="I103" s="514"/>
      <c r="J103" s="514"/>
      <c r="K103" s="514"/>
      <c r="L103" s="514"/>
      <c r="M103" s="514"/>
      <c r="N103" s="514"/>
      <c r="O103" s="365"/>
      <c r="P103" s="365"/>
      <c r="Q103" s="365"/>
      <c r="R103" s="365"/>
      <c r="S103" s="365"/>
      <c r="T103" s="514"/>
      <c r="U103" s="514"/>
      <c r="V103" s="517"/>
      <c r="W103" s="517"/>
      <c r="X103" s="365"/>
      <c r="Y103" s="365"/>
      <c r="Z103" s="365"/>
      <c r="AA103" s="365"/>
      <c r="AB103" s="514"/>
      <c r="AC103" s="365"/>
      <c r="AD103" s="517"/>
      <c r="AE103" s="517"/>
      <c r="AF103" s="514"/>
      <c r="AG103" s="517"/>
      <c r="AH103" s="514"/>
      <c r="AI103" s="365"/>
      <c r="AJ103" s="517"/>
      <c r="AK103" s="365"/>
      <c r="AL103" s="517"/>
      <c r="AM103" s="517"/>
      <c r="AN103" s="517"/>
      <c r="AO103" s="365"/>
      <c r="AP103" s="514"/>
      <c r="AQ103" s="514"/>
      <c r="AR103" s="514"/>
      <c r="AS103" s="514"/>
    </row>
    <row r="104" spans="2:45">
      <c r="B104" s="291"/>
      <c r="C104" s="291" t="s">
        <v>462</v>
      </c>
      <c r="D104" s="291"/>
      <c r="E104" s="291"/>
      <c r="F104" s="291"/>
      <c r="G104" s="365"/>
      <c r="H104" s="514"/>
      <c r="I104" s="514"/>
      <c r="J104" s="514"/>
      <c r="K104" s="514"/>
      <c r="L104" s="514"/>
      <c r="M104" s="514"/>
      <c r="N104" s="514"/>
      <c r="O104" s="365"/>
      <c r="P104" s="365"/>
      <c r="Q104" s="365"/>
      <c r="R104" s="365"/>
      <c r="S104" s="365"/>
      <c r="T104" s="514"/>
      <c r="U104" s="514"/>
      <c r="V104" s="517"/>
      <c r="W104" s="517"/>
      <c r="X104" s="365"/>
      <c r="Y104" s="365"/>
      <c r="Z104" s="365"/>
      <c r="AA104" s="365"/>
      <c r="AB104" s="514"/>
      <c r="AC104" s="365"/>
      <c r="AD104" s="517"/>
      <c r="AE104" s="517"/>
      <c r="AF104" s="514"/>
      <c r="AG104" s="517"/>
      <c r="AH104" s="514"/>
      <c r="AI104" s="365"/>
      <c r="AJ104" s="517"/>
      <c r="AK104" s="365"/>
      <c r="AL104" s="517"/>
      <c r="AM104" s="517"/>
      <c r="AN104" s="517"/>
      <c r="AO104" s="365"/>
      <c r="AP104" s="514"/>
      <c r="AQ104" s="514"/>
      <c r="AR104" s="514"/>
      <c r="AS104" s="514"/>
    </row>
    <row r="105" spans="2:45">
      <c r="B105" s="291"/>
      <c r="C105" s="291" t="s">
        <v>463</v>
      </c>
      <c r="D105" s="291"/>
      <c r="E105" s="291"/>
      <c r="F105" s="291"/>
      <c r="G105" s="365"/>
      <c r="H105" s="514"/>
      <c r="I105" s="514"/>
      <c r="J105" s="514"/>
      <c r="K105" s="514"/>
      <c r="L105" s="514"/>
      <c r="M105" s="514"/>
      <c r="N105" s="514"/>
      <c r="O105" s="365"/>
      <c r="P105" s="365"/>
      <c r="Q105" s="365"/>
      <c r="R105" s="365"/>
      <c r="S105" s="365"/>
      <c r="T105" s="514"/>
      <c r="U105" s="514"/>
      <c r="V105" s="517"/>
      <c r="W105" s="517"/>
      <c r="X105" s="365"/>
      <c r="Y105" s="365"/>
      <c r="Z105" s="365"/>
      <c r="AA105" s="365"/>
      <c r="AB105" s="514"/>
      <c r="AC105" s="365"/>
      <c r="AD105" s="517"/>
      <c r="AE105" s="517"/>
      <c r="AF105" s="514"/>
      <c r="AG105" s="517"/>
      <c r="AH105" s="514"/>
      <c r="AI105" s="365"/>
      <c r="AJ105" s="517"/>
      <c r="AK105" s="365"/>
      <c r="AL105" s="517"/>
      <c r="AM105" s="517"/>
      <c r="AN105" s="517"/>
      <c r="AO105" s="365"/>
      <c r="AP105" s="514"/>
      <c r="AQ105" s="514"/>
      <c r="AR105" s="514"/>
      <c r="AS105" s="514"/>
    </row>
    <row r="106" spans="2:45">
      <c r="B106" s="291"/>
      <c r="C106" s="291" t="s">
        <v>464</v>
      </c>
      <c r="D106" s="291"/>
      <c r="E106" s="291"/>
      <c r="F106" s="291"/>
      <c r="G106" s="365"/>
      <c r="H106" s="514"/>
      <c r="I106" s="514"/>
      <c r="J106" s="514"/>
      <c r="K106" s="514"/>
      <c r="L106" s="514"/>
      <c r="M106" s="514"/>
      <c r="N106" s="514"/>
      <c r="O106" s="365"/>
      <c r="P106" s="365"/>
      <c r="Q106" s="365"/>
      <c r="R106" s="365"/>
      <c r="S106" s="365"/>
      <c r="T106" s="514"/>
      <c r="U106" s="514"/>
      <c r="V106" s="517"/>
      <c r="W106" s="517"/>
      <c r="X106" s="365"/>
      <c r="Y106" s="365"/>
      <c r="Z106" s="365"/>
      <c r="AA106" s="365"/>
      <c r="AB106" s="514"/>
      <c r="AC106" s="365"/>
      <c r="AD106" s="517"/>
      <c r="AE106" s="517"/>
      <c r="AF106" s="514"/>
      <c r="AG106" s="517"/>
      <c r="AH106" s="514"/>
      <c r="AI106" s="365"/>
      <c r="AJ106" s="517"/>
      <c r="AK106" s="365"/>
      <c r="AL106" s="517"/>
      <c r="AM106" s="517"/>
      <c r="AN106" s="517"/>
      <c r="AO106" s="365"/>
      <c r="AP106" s="514"/>
      <c r="AQ106" s="514"/>
      <c r="AR106" s="514"/>
      <c r="AS106" s="514"/>
    </row>
    <row r="107" spans="2:45">
      <c r="B107" s="291"/>
      <c r="C107" s="291" t="s">
        <v>470</v>
      </c>
      <c r="D107" s="291"/>
      <c r="E107" s="291"/>
      <c r="F107" s="291"/>
      <c r="G107" s="365"/>
      <c r="H107" s="514"/>
      <c r="I107" s="514"/>
      <c r="J107" s="514"/>
      <c r="K107" s="514"/>
      <c r="L107" s="514"/>
      <c r="M107" s="514"/>
      <c r="N107" s="514"/>
      <c r="O107" s="365"/>
      <c r="P107" s="365"/>
      <c r="Q107" s="365"/>
      <c r="R107" s="365"/>
      <c r="S107" s="365"/>
      <c r="T107" s="514"/>
      <c r="U107" s="514"/>
      <c r="V107" s="517"/>
      <c r="W107" s="517"/>
      <c r="X107" s="365"/>
      <c r="Y107" s="365"/>
      <c r="Z107" s="365"/>
      <c r="AA107" s="365"/>
      <c r="AB107" s="514"/>
      <c r="AC107" s="365"/>
      <c r="AD107" s="517"/>
      <c r="AE107" s="517"/>
      <c r="AF107" s="514"/>
      <c r="AG107" s="517"/>
      <c r="AH107" s="514"/>
      <c r="AI107" s="365"/>
      <c r="AJ107" s="517"/>
      <c r="AK107" s="365"/>
      <c r="AL107" s="517"/>
      <c r="AM107" s="517"/>
      <c r="AN107" s="517"/>
      <c r="AO107" s="365"/>
      <c r="AP107" s="514"/>
      <c r="AQ107" s="514"/>
      <c r="AR107" s="514"/>
      <c r="AS107" s="514"/>
    </row>
    <row r="108" spans="2:45">
      <c r="B108" s="330"/>
      <c r="C108" s="330" t="s">
        <v>465</v>
      </c>
      <c r="D108" s="330"/>
      <c r="E108" s="330"/>
      <c r="F108" s="330"/>
      <c r="G108" s="366"/>
      <c r="H108" s="515"/>
      <c r="I108" s="515"/>
      <c r="J108" s="515"/>
      <c r="K108" s="515"/>
      <c r="L108" s="515"/>
      <c r="M108" s="515"/>
      <c r="N108" s="515"/>
      <c r="O108" s="366"/>
      <c r="P108" s="366"/>
      <c r="Q108" s="366"/>
      <c r="R108" s="366"/>
      <c r="S108" s="366"/>
      <c r="T108" s="515"/>
      <c r="U108" s="515"/>
      <c r="V108" s="518"/>
      <c r="W108" s="518"/>
      <c r="X108" s="366"/>
      <c r="Y108" s="366"/>
      <c r="Z108" s="366"/>
      <c r="AA108" s="366"/>
      <c r="AB108" s="515"/>
      <c r="AC108" s="366"/>
      <c r="AD108" s="518"/>
      <c r="AE108" s="518"/>
      <c r="AF108" s="515"/>
      <c r="AG108" s="518"/>
      <c r="AH108" s="515"/>
      <c r="AI108" s="366"/>
      <c r="AJ108" s="518"/>
      <c r="AK108" s="366"/>
      <c r="AL108" s="518"/>
      <c r="AM108" s="518"/>
      <c r="AN108" s="518"/>
      <c r="AO108" s="366"/>
      <c r="AP108" s="515"/>
      <c r="AQ108" s="515"/>
      <c r="AR108" s="515"/>
      <c r="AS108" s="515"/>
    </row>
    <row r="109" spans="2:45">
      <c r="B109" s="328" t="s">
        <v>467</v>
      </c>
      <c r="C109" s="328" t="s">
        <v>460</v>
      </c>
      <c r="D109" s="328"/>
      <c r="E109" s="328"/>
      <c r="F109" s="328"/>
      <c r="G109" s="364"/>
      <c r="H109" s="513"/>
      <c r="I109" s="513"/>
      <c r="J109" s="513"/>
      <c r="K109" s="513"/>
      <c r="L109" s="513"/>
      <c r="M109" s="513"/>
      <c r="N109" s="513"/>
      <c r="O109" s="364"/>
      <c r="P109" s="364"/>
      <c r="Q109" s="364"/>
      <c r="R109" s="364"/>
      <c r="S109" s="364"/>
      <c r="T109" s="513"/>
      <c r="U109" s="513"/>
      <c r="V109" s="516"/>
      <c r="W109" s="516"/>
      <c r="X109" s="364"/>
      <c r="Y109" s="364"/>
      <c r="Z109" s="364"/>
      <c r="AA109" s="364"/>
      <c r="AB109" s="513"/>
      <c r="AC109" s="364"/>
      <c r="AD109" s="516"/>
      <c r="AE109" s="516"/>
      <c r="AF109" s="513"/>
      <c r="AG109" s="516"/>
      <c r="AH109" s="513"/>
      <c r="AI109" s="364"/>
      <c r="AJ109" s="516"/>
      <c r="AK109" s="364"/>
      <c r="AL109" s="516"/>
      <c r="AM109" s="516"/>
      <c r="AN109" s="516"/>
      <c r="AO109" s="364"/>
      <c r="AP109" s="513"/>
      <c r="AQ109" s="513"/>
      <c r="AR109" s="513"/>
      <c r="AS109" s="513"/>
    </row>
    <row r="110" spans="2:45">
      <c r="B110" s="291"/>
      <c r="C110" s="291" t="s">
        <v>461</v>
      </c>
      <c r="D110" s="291"/>
      <c r="E110" s="291"/>
      <c r="F110" s="291"/>
      <c r="G110" s="365"/>
      <c r="H110" s="514"/>
      <c r="I110" s="514"/>
      <c r="J110" s="514"/>
      <c r="K110" s="514"/>
      <c r="L110" s="514"/>
      <c r="M110" s="514"/>
      <c r="N110" s="514"/>
      <c r="O110" s="365"/>
      <c r="P110" s="365"/>
      <c r="Q110" s="365"/>
      <c r="R110" s="365"/>
      <c r="S110" s="365"/>
      <c r="T110" s="514"/>
      <c r="U110" s="514"/>
      <c r="V110" s="517"/>
      <c r="W110" s="517"/>
      <c r="X110" s="365"/>
      <c r="Y110" s="365"/>
      <c r="Z110" s="365"/>
      <c r="AA110" s="365"/>
      <c r="AB110" s="514"/>
      <c r="AC110" s="365"/>
      <c r="AD110" s="517"/>
      <c r="AE110" s="517"/>
      <c r="AF110" s="514"/>
      <c r="AG110" s="517"/>
      <c r="AH110" s="514"/>
      <c r="AI110" s="365"/>
      <c r="AJ110" s="517"/>
      <c r="AK110" s="365"/>
      <c r="AL110" s="517"/>
      <c r="AM110" s="517"/>
      <c r="AN110" s="517"/>
      <c r="AO110" s="365"/>
      <c r="AP110" s="514"/>
      <c r="AQ110" s="514"/>
      <c r="AR110" s="514"/>
      <c r="AS110" s="514"/>
    </row>
    <row r="111" spans="2:45">
      <c r="B111" s="291"/>
      <c r="C111" s="291" t="s">
        <v>462</v>
      </c>
      <c r="D111" s="291"/>
      <c r="E111" s="291"/>
      <c r="F111" s="291"/>
      <c r="G111" s="365"/>
      <c r="H111" s="514"/>
      <c r="I111" s="514"/>
      <c r="J111" s="514"/>
      <c r="K111" s="514"/>
      <c r="L111" s="514"/>
      <c r="M111" s="514"/>
      <c r="N111" s="514"/>
      <c r="O111" s="365"/>
      <c r="P111" s="365"/>
      <c r="Q111" s="365"/>
      <c r="R111" s="365"/>
      <c r="S111" s="365"/>
      <c r="T111" s="514"/>
      <c r="U111" s="514"/>
      <c r="V111" s="517"/>
      <c r="W111" s="517"/>
      <c r="X111" s="365"/>
      <c r="Y111" s="365"/>
      <c r="Z111" s="365"/>
      <c r="AA111" s="365"/>
      <c r="AB111" s="514"/>
      <c r="AC111" s="365"/>
      <c r="AD111" s="517"/>
      <c r="AE111" s="517"/>
      <c r="AF111" s="514"/>
      <c r="AG111" s="517"/>
      <c r="AH111" s="514"/>
      <c r="AI111" s="365"/>
      <c r="AJ111" s="517"/>
      <c r="AK111" s="365"/>
      <c r="AL111" s="517"/>
      <c r="AM111" s="517"/>
      <c r="AN111" s="517"/>
      <c r="AO111" s="365"/>
      <c r="AP111" s="514"/>
      <c r="AQ111" s="514"/>
      <c r="AR111" s="514"/>
      <c r="AS111" s="514"/>
    </row>
    <row r="112" spans="2:45">
      <c r="B112" s="291"/>
      <c r="C112" s="291" t="s">
        <v>463</v>
      </c>
      <c r="D112" s="291"/>
      <c r="E112" s="291"/>
      <c r="F112" s="291"/>
      <c r="G112" s="365"/>
      <c r="H112" s="514"/>
      <c r="I112" s="514"/>
      <c r="J112" s="514"/>
      <c r="K112" s="514"/>
      <c r="L112" s="514"/>
      <c r="M112" s="514"/>
      <c r="N112" s="514"/>
      <c r="O112" s="365"/>
      <c r="P112" s="365"/>
      <c r="Q112" s="365"/>
      <c r="R112" s="365"/>
      <c r="S112" s="365"/>
      <c r="T112" s="514"/>
      <c r="U112" s="514"/>
      <c r="V112" s="517"/>
      <c r="W112" s="517"/>
      <c r="X112" s="365"/>
      <c r="Y112" s="365"/>
      <c r="Z112" s="365"/>
      <c r="AA112" s="365"/>
      <c r="AB112" s="514"/>
      <c r="AC112" s="365"/>
      <c r="AD112" s="517"/>
      <c r="AE112" s="517"/>
      <c r="AF112" s="514"/>
      <c r="AG112" s="517"/>
      <c r="AH112" s="514"/>
      <c r="AI112" s="365"/>
      <c r="AJ112" s="517"/>
      <c r="AK112" s="365"/>
      <c r="AL112" s="517"/>
      <c r="AM112" s="517"/>
      <c r="AN112" s="517"/>
      <c r="AO112" s="365"/>
      <c r="AP112" s="514"/>
      <c r="AQ112" s="514"/>
      <c r="AR112" s="514"/>
      <c r="AS112" s="514"/>
    </row>
    <row r="113" spans="2:45">
      <c r="B113" s="291"/>
      <c r="C113" s="291" t="s">
        <v>464</v>
      </c>
      <c r="D113" s="291"/>
      <c r="E113" s="291"/>
      <c r="F113" s="291"/>
      <c r="G113" s="365"/>
      <c r="H113" s="514"/>
      <c r="I113" s="514"/>
      <c r="J113" s="514"/>
      <c r="K113" s="514"/>
      <c r="L113" s="514"/>
      <c r="M113" s="514"/>
      <c r="N113" s="514"/>
      <c r="O113" s="365"/>
      <c r="P113" s="365"/>
      <c r="Q113" s="365"/>
      <c r="R113" s="365"/>
      <c r="S113" s="365"/>
      <c r="T113" s="514"/>
      <c r="U113" s="514"/>
      <c r="V113" s="517"/>
      <c r="W113" s="517"/>
      <c r="X113" s="365"/>
      <c r="Y113" s="365"/>
      <c r="Z113" s="365"/>
      <c r="AA113" s="365"/>
      <c r="AB113" s="514"/>
      <c r="AC113" s="365"/>
      <c r="AD113" s="517"/>
      <c r="AE113" s="517"/>
      <c r="AF113" s="514"/>
      <c r="AG113" s="517"/>
      <c r="AH113" s="514"/>
      <c r="AI113" s="365"/>
      <c r="AJ113" s="517"/>
      <c r="AK113" s="365"/>
      <c r="AL113" s="517"/>
      <c r="AM113" s="517"/>
      <c r="AN113" s="517"/>
      <c r="AO113" s="365"/>
      <c r="AP113" s="514"/>
      <c r="AQ113" s="514"/>
      <c r="AR113" s="514"/>
      <c r="AS113" s="514"/>
    </row>
    <row r="114" spans="2:45">
      <c r="B114" s="291"/>
      <c r="C114" s="291" t="s">
        <v>470</v>
      </c>
      <c r="D114" s="291"/>
      <c r="E114" s="291"/>
      <c r="F114" s="291"/>
      <c r="G114" s="365"/>
      <c r="H114" s="514"/>
      <c r="I114" s="514"/>
      <c r="J114" s="514"/>
      <c r="K114" s="514"/>
      <c r="L114" s="514"/>
      <c r="M114" s="514"/>
      <c r="N114" s="514"/>
      <c r="O114" s="365"/>
      <c r="P114" s="365"/>
      <c r="Q114" s="365"/>
      <c r="R114" s="365"/>
      <c r="S114" s="365"/>
      <c r="T114" s="514"/>
      <c r="U114" s="514"/>
      <c r="V114" s="517"/>
      <c r="W114" s="517"/>
      <c r="X114" s="365"/>
      <c r="Y114" s="365"/>
      <c r="Z114" s="365"/>
      <c r="AA114" s="365"/>
      <c r="AB114" s="514"/>
      <c r="AC114" s="365"/>
      <c r="AD114" s="517"/>
      <c r="AE114" s="517"/>
      <c r="AF114" s="514"/>
      <c r="AG114" s="517"/>
      <c r="AH114" s="514"/>
      <c r="AI114" s="365"/>
      <c r="AJ114" s="517"/>
      <c r="AK114" s="365"/>
      <c r="AL114" s="517"/>
      <c r="AM114" s="517"/>
      <c r="AN114" s="517"/>
      <c r="AO114" s="365"/>
      <c r="AP114" s="514"/>
      <c r="AQ114" s="514"/>
      <c r="AR114" s="514"/>
      <c r="AS114" s="514"/>
    </row>
    <row r="115" spans="2:45">
      <c r="B115" s="330"/>
      <c r="C115" s="330" t="s">
        <v>465</v>
      </c>
      <c r="D115" s="330"/>
      <c r="E115" s="330"/>
      <c r="F115" s="330"/>
      <c r="G115" s="366"/>
      <c r="H115" s="515"/>
      <c r="I115" s="515"/>
      <c r="J115" s="515"/>
      <c r="K115" s="515"/>
      <c r="L115" s="515"/>
      <c r="M115" s="515"/>
      <c r="N115" s="515"/>
      <c r="O115" s="366"/>
      <c r="P115" s="366"/>
      <c r="Q115" s="366"/>
      <c r="R115" s="366"/>
      <c r="S115" s="366"/>
      <c r="T115" s="515"/>
      <c r="U115" s="515"/>
      <c r="V115" s="518"/>
      <c r="W115" s="518"/>
      <c r="X115" s="366"/>
      <c r="Y115" s="366"/>
      <c r="Z115" s="366"/>
      <c r="AA115" s="366"/>
      <c r="AB115" s="515"/>
      <c r="AC115" s="366"/>
      <c r="AD115" s="518"/>
      <c r="AE115" s="518"/>
      <c r="AF115" s="515"/>
      <c r="AG115" s="518"/>
      <c r="AH115" s="515"/>
      <c r="AI115" s="366"/>
      <c r="AJ115" s="518"/>
      <c r="AK115" s="366"/>
      <c r="AL115" s="518"/>
      <c r="AM115" s="518"/>
      <c r="AN115" s="518"/>
      <c r="AO115" s="366"/>
      <c r="AP115" s="515"/>
      <c r="AQ115" s="515"/>
      <c r="AR115" s="515"/>
      <c r="AS115" s="515"/>
    </row>
    <row r="116" spans="2:45">
      <c r="B116" s="328" t="s">
        <v>468</v>
      </c>
      <c r="C116" s="328" t="s">
        <v>460</v>
      </c>
      <c r="D116" s="328"/>
      <c r="E116" s="328"/>
      <c r="F116" s="328"/>
      <c r="G116" s="364"/>
      <c r="H116" s="513"/>
      <c r="I116" s="513"/>
      <c r="J116" s="513"/>
      <c r="K116" s="513"/>
      <c r="L116" s="513"/>
      <c r="M116" s="513"/>
      <c r="N116" s="513"/>
      <c r="O116" s="364"/>
      <c r="P116" s="364"/>
      <c r="Q116" s="364"/>
      <c r="R116" s="364"/>
      <c r="S116" s="364"/>
      <c r="T116" s="513"/>
      <c r="U116" s="513"/>
      <c r="V116" s="516"/>
      <c r="W116" s="516"/>
      <c r="X116" s="364"/>
      <c r="Y116" s="364"/>
      <c r="Z116" s="364"/>
      <c r="AA116" s="364"/>
      <c r="AB116" s="513"/>
      <c r="AC116" s="364"/>
      <c r="AD116" s="516"/>
      <c r="AE116" s="516"/>
      <c r="AF116" s="513"/>
      <c r="AG116" s="516"/>
      <c r="AH116" s="513"/>
      <c r="AI116" s="364"/>
      <c r="AJ116" s="516"/>
      <c r="AK116" s="364"/>
      <c r="AL116" s="516"/>
      <c r="AM116" s="516"/>
      <c r="AN116" s="516"/>
      <c r="AO116" s="364"/>
      <c r="AP116" s="513"/>
      <c r="AQ116" s="513"/>
      <c r="AR116" s="513"/>
      <c r="AS116" s="513"/>
    </row>
    <row r="117" spans="2:45">
      <c r="B117" s="291"/>
      <c r="C117" s="291" t="s">
        <v>461</v>
      </c>
      <c r="D117" s="291"/>
      <c r="E117" s="291"/>
      <c r="F117" s="291"/>
      <c r="G117" s="365"/>
      <c r="H117" s="514"/>
      <c r="I117" s="514"/>
      <c r="J117" s="514"/>
      <c r="K117" s="514"/>
      <c r="L117" s="514"/>
      <c r="M117" s="514"/>
      <c r="N117" s="514"/>
      <c r="O117" s="365"/>
      <c r="P117" s="365"/>
      <c r="Q117" s="365"/>
      <c r="R117" s="365"/>
      <c r="S117" s="365"/>
      <c r="T117" s="514"/>
      <c r="U117" s="514"/>
      <c r="V117" s="517"/>
      <c r="W117" s="517"/>
      <c r="X117" s="365"/>
      <c r="Y117" s="365"/>
      <c r="Z117" s="365"/>
      <c r="AA117" s="365"/>
      <c r="AB117" s="514"/>
      <c r="AC117" s="365"/>
      <c r="AD117" s="517"/>
      <c r="AE117" s="517"/>
      <c r="AF117" s="514"/>
      <c r="AG117" s="517"/>
      <c r="AH117" s="514"/>
      <c r="AI117" s="365"/>
      <c r="AJ117" s="517"/>
      <c r="AK117" s="365"/>
      <c r="AL117" s="517"/>
      <c r="AM117" s="517"/>
      <c r="AN117" s="517"/>
      <c r="AO117" s="365"/>
      <c r="AP117" s="514"/>
      <c r="AQ117" s="514"/>
      <c r="AR117" s="514"/>
      <c r="AS117" s="514"/>
    </row>
    <row r="118" spans="2:45">
      <c r="B118" s="291"/>
      <c r="C118" s="291" t="s">
        <v>462</v>
      </c>
      <c r="D118" s="291"/>
      <c r="E118" s="291"/>
      <c r="F118" s="291"/>
      <c r="G118" s="365"/>
      <c r="H118" s="514"/>
      <c r="I118" s="514"/>
      <c r="J118" s="514"/>
      <c r="K118" s="514"/>
      <c r="L118" s="514"/>
      <c r="M118" s="514"/>
      <c r="N118" s="514"/>
      <c r="O118" s="365"/>
      <c r="P118" s="365"/>
      <c r="Q118" s="365"/>
      <c r="R118" s="365"/>
      <c r="S118" s="365"/>
      <c r="T118" s="514"/>
      <c r="U118" s="514"/>
      <c r="V118" s="517"/>
      <c r="W118" s="517"/>
      <c r="X118" s="365"/>
      <c r="Y118" s="365"/>
      <c r="Z118" s="365"/>
      <c r="AA118" s="365"/>
      <c r="AB118" s="514"/>
      <c r="AC118" s="365"/>
      <c r="AD118" s="517"/>
      <c r="AE118" s="517"/>
      <c r="AF118" s="514"/>
      <c r="AG118" s="517"/>
      <c r="AH118" s="514"/>
      <c r="AI118" s="365"/>
      <c r="AJ118" s="517"/>
      <c r="AK118" s="365"/>
      <c r="AL118" s="517"/>
      <c r="AM118" s="517"/>
      <c r="AN118" s="517"/>
      <c r="AO118" s="365"/>
      <c r="AP118" s="514"/>
      <c r="AQ118" s="514"/>
      <c r="AR118" s="514"/>
      <c r="AS118" s="514"/>
    </row>
    <row r="119" spans="2:45">
      <c r="B119" s="291"/>
      <c r="C119" s="291" t="s">
        <v>463</v>
      </c>
      <c r="D119" s="291"/>
      <c r="E119" s="291"/>
      <c r="F119" s="291"/>
      <c r="G119" s="365"/>
      <c r="H119" s="514"/>
      <c r="I119" s="514"/>
      <c r="J119" s="514"/>
      <c r="K119" s="514"/>
      <c r="L119" s="514"/>
      <c r="M119" s="514"/>
      <c r="N119" s="514"/>
      <c r="O119" s="365"/>
      <c r="P119" s="365"/>
      <c r="Q119" s="365"/>
      <c r="R119" s="365"/>
      <c r="S119" s="365"/>
      <c r="T119" s="514"/>
      <c r="U119" s="514"/>
      <c r="V119" s="517"/>
      <c r="W119" s="517"/>
      <c r="X119" s="365"/>
      <c r="Y119" s="365"/>
      <c r="Z119" s="365"/>
      <c r="AA119" s="365"/>
      <c r="AB119" s="514"/>
      <c r="AC119" s="365"/>
      <c r="AD119" s="517"/>
      <c r="AE119" s="517"/>
      <c r="AF119" s="514"/>
      <c r="AG119" s="517"/>
      <c r="AH119" s="514"/>
      <c r="AI119" s="365"/>
      <c r="AJ119" s="517"/>
      <c r="AK119" s="365"/>
      <c r="AL119" s="517"/>
      <c r="AM119" s="517"/>
      <c r="AN119" s="517"/>
      <c r="AO119" s="365"/>
      <c r="AP119" s="514"/>
      <c r="AQ119" s="514"/>
      <c r="AR119" s="514"/>
      <c r="AS119" s="514"/>
    </row>
    <row r="120" spans="2:45">
      <c r="B120" s="291"/>
      <c r="C120" s="291" t="s">
        <v>464</v>
      </c>
      <c r="D120" s="291"/>
      <c r="E120" s="291"/>
      <c r="F120" s="291"/>
      <c r="G120" s="365"/>
      <c r="H120" s="514"/>
      <c r="I120" s="514"/>
      <c r="J120" s="514"/>
      <c r="K120" s="514"/>
      <c r="L120" s="514"/>
      <c r="M120" s="514"/>
      <c r="N120" s="514"/>
      <c r="O120" s="365"/>
      <c r="P120" s="365"/>
      <c r="Q120" s="365"/>
      <c r="R120" s="365"/>
      <c r="S120" s="365"/>
      <c r="T120" s="514"/>
      <c r="U120" s="514"/>
      <c r="V120" s="517"/>
      <c r="W120" s="517"/>
      <c r="X120" s="365"/>
      <c r="Y120" s="365"/>
      <c r="Z120" s="365"/>
      <c r="AA120" s="365"/>
      <c r="AB120" s="514"/>
      <c r="AC120" s="365"/>
      <c r="AD120" s="517"/>
      <c r="AE120" s="517"/>
      <c r="AF120" s="514"/>
      <c r="AG120" s="517"/>
      <c r="AH120" s="514"/>
      <c r="AI120" s="365"/>
      <c r="AJ120" s="517"/>
      <c r="AK120" s="365"/>
      <c r="AL120" s="517"/>
      <c r="AM120" s="517"/>
      <c r="AN120" s="517"/>
      <c r="AO120" s="365"/>
      <c r="AP120" s="514"/>
      <c r="AQ120" s="514"/>
      <c r="AR120" s="514"/>
      <c r="AS120" s="514"/>
    </row>
    <row r="121" spans="2:45">
      <c r="B121" s="291"/>
      <c r="C121" s="291" t="s">
        <v>470</v>
      </c>
      <c r="D121" s="291"/>
      <c r="E121" s="291"/>
      <c r="F121" s="291"/>
      <c r="G121" s="365"/>
      <c r="H121" s="514"/>
      <c r="I121" s="514"/>
      <c r="J121" s="514"/>
      <c r="K121" s="514"/>
      <c r="L121" s="514"/>
      <c r="M121" s="514"/>
      <c r="N121" s="514"/>
      <c r="O121" s="365"/>
      <c r="P121" s="365"/>
      <c r="Q121" s="365"/>
      <c r="R121" s="365"/>
      <c r="S121" s="365"/>
      <c r="T121" s="514"/>
      <c r="U121" s="514"/>
      <c r="V121" s="517"/>
      <c r="W121" s="517"/>
      <c r="X121" s="365"/>
      <c r="Y121" s="365"/>
      <c r="Z121" s="365"/>
      <c r="AA121" s="365"/>
      <c r="AB121" s="514"/>
      <c r="AC121" s="365"/>
      <c r="AD121" s="517"/>
      <c r="AE121" s="517"/>
      <c r="AF121" s="514"/>
      <c r="AG121" s="517"/>
      <c r="AH121" s="514"/>
      <c r="AI121" s="365"/>
      <c r="AJ121" s="517"/>
      <c r="AK121" s="365"/>
      <c r="AL121" s="517"/>
      <c r="AM121" s="517"/>
      <c r="AN121" s="517"/>
      <c r="AO121" s="365"/>
      <c r="AP121" s="514"/>
      <c r="AQ121" s="514"/>
      <c r="AR121" s="514"/>
      <c r="AS121" s="514"/>
    </row>
    <row r="122" spans="2:45">
      <c r="B122" s="330"/>
      <c r="C122" s="330" t="s">
        <v>465</v>
      </c>
      <c r="D122" s="330"/>
      <c r="E122" s="330"/>
      <c r="F122" s="330"/>
      <c r="G122" s="366"/>
      <c r="H122" s="515"/>
      <c r="I122" s="515"/>
      <c r="J122" s="515"/>
      <c r="K122" s="515"/>
      <c r="L122" s="515"/>
      <c r="M122" s="515"/>
      <c r="N122" s="515"/>
      <c r="O122" s="366"/>
      <c r="P122" s="366"/>
      <c r="Q122" s="366"/>
      <c r="R122" s="366"/>
      <c r="S122" s="366"/>
      <c r="T122" s="515"/>
      <c r="U122" s="515"/>
      <c r="V122" s="518"/>
      <c r="W122" s="518"/>
      <c r="X122" s="366"/>
      <c r="Y122" s="366"/>
      <c r="Z122" s="366"/>
      <c r="AA122" s="366"/>
      <c r="AB122" s="515"/>
      <c r="AC122" s="366"/>
      <c r="AD122" s="518"/>
      <c r="AE122" s="518"/>
      <c r="AF122" s="515"/>
      <c r="AG122" s="518"/>
      <c r="AH122" s="515"/>
      <c r="AI122" s="366"/>
      <c r="AJ122" s="518"/>
      <c r="AK122" s="366"/>
      <c r="AL122" s="518"/>
      <c r="AM122" s="518"/>
      <c r="AN122" s="518"/>
      <c r="AO122" s="366"/>
      <c r="AP122" s="515"/>
      <c r="AQ122" s="515"/>
      <c r="AR122" s="515"/>
      <c r="AS122" s="5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3.5"/>
  <cols>
    <col min="1" max="1" width="3.5" style="1" customWidth="1"/>
    <col min="2" max="2" width="24.375" style="1" bestFit="1" customWidth="1"/>
    <col min="3" max="4" width="10.625" style="1" bestFit="1" customWidth="1"/>
    <col min="5" max="5" width="15.875" style="1" bestFit="1" customWidth="1"/>
    <col min="6" max="6" width="8.5" style="1" customWidth="1"/>
    <col min="7" max="12" width="9" style="1"/>
    <col min="13" max="13" width="11.75" style="1" customWidth="1"/>
    <col min="14" max="16384" width="9" style="1"/>
  </cols>
  <sheetData>
    <row r="1" spans="1:13" s="60" customFormat="1">
      <c r="A1" s="60" t="s">
        <v>120</v>
      </c>
    </row>
    <row r="2" spans="1:13" ht="40.5">
      <c r="B2" s="19"/>
      <c r="C2" s="19" t="s">
        <v>33</v>
      </c>
      <c r="D2" s="19" t="s">
        <v>34</v>
      </c>
      <c r="E2" s="19" t="s">
        <v>121</v>
      </c>
      <c r="G2" s="326" t="s">
        <v>403</v>
      </c>
      <c r="H2" s="326" t="s">
        <v>404</v>
      </c>
      <c r="I2" s="326" t="s">
        <v>405</v>
      </c>
      <c r="J2" s="326" t="s">
        <v>406</v>
      </c>
      <c r="K2" s="326" t="s">
        <v>407</v>
      </c>
      <c r="L2" s="326" t="s">
        <v>408</v>
      </c>
      <c r="M2" s="327" t="s">
        <v>409</v>
      </c>
    </row>
    <row r="3" spans="1:13">
      <c r="B3" s="19" t="s">
        <v>118</v>
      </c>
      <c r="C3" s="20">
        <v>4</v>
      </c>
      <c r="D3" s="20">
        <v>6</v>
      </c>
      <c r="E3" s="20">
        <f>SUM(C3:D3)</f>
        <v>10</v>
      </c>
      <c r="G3">
        <v>10</v>
      </c>
      <c r="H3"/>
      <c r="I3"/>
      <c r="J3"/>
      <c r="K3"/>
      <c r="L3"/>
      <c r="M3"/>
    </row>
    <row r="4" spans="1:13">
      <c r="B4" s="19" t="s">
        <v>119</v>
      </c>
      <c r="C4" s="20">
        <v>7</v>
      </c>
      <c r="D4" s="20">
        <v>2</v>
      </c>
      <c r="E4" s="20">
        <f>SUM(C4:D4)</f>
        <v>9</v>
      </c>
      <c r="G4">
        <v>9</v>
      </c>
      <c r="H4"/>
      <c r="I4"/>
      <c r="J4"/>
      <c r="K4"/>
      <c r="L4"/>
      <c r="M4"/>
    </row>
    <row r="5" spans="1:13">
      <c r="B5" s="19" t="s">
        <v>122</v>
      </c>
      <c r="C5" s="20">
        <f>SUM(C3:C4)</f>
        <v>11</v>
      </c>
      <c r="D5" s="20">
        <f>SUM(D3:D4)</f>
        <v>8</v>
      </c>
      <c r="E5" s="20">
        <f>SUM(C3:D4)</f>
        <v>19</v>
      </c>
      <c r="G5">
        <v>8</v>
      </c>
      <c r="H5"/>
      <c r="I5"/>
      <c r="J5"/>
      <c r="K5"/>
      <c r="L5"/>
      <c r="M5"/>
    </row>
    <row r="6" spans="1:13">
      <c r="G6">
        <v>7</v>
      </c>
      <c r="H6"/>
      <c r="I6"/>
      <c r="J6"/>
      <c r="K6"/>
      <c r="L6"/>
      <c r="M6"/>
    </row>
    <row r="7" spans="1:13">
      <c r="B7" s="325" t="s">
        <v>400</v>
      </c>
      <c r="C7"/>
      <c r="D7" t="s">
        <v>401</v>
      </c>
      <c r="E7"/>
      <c r="G7">
        <v>6</v>
      </c>
      <c r="H7"/>
      <c r="I7"/>
      <c r="J7"/>
      <c r="K7"/>
      <c r="L7"/>
      <c r="M7"/>
    </row>
    <row r="8" spans="1:13">
      <c r="G8">
        <v>5</v>
      </c>
      <c r="H8"/>
      <c r="I8"/>
      <c r="J8"/>
      <c r="K8"/>
      <c r="L8"/>
      <c r="M8"/>
    </row>
    <row r="9" spans="1:13">
      <c r="G9">
        <v>4</v>
      </c>
      <c r="H9"/>
      <c r="I9"/>
      <c r="J9"/>
      <c r="K9"/>
      <c r="L9"/>
      <c r="M9"/>
    </row>
    <row r="10" spans="1:13">
      <c r="B10"/>
      <c r="C10"/>
      <c r="G10">
        <v>3</v>
      </c>
      <c r="H10"/>
      <c r="I10"/>
      <c r="J10"/>
      <c r="K10"/>
      <c r="L10"/>
      <c r="M10"/>
    </row>
    <row r="11" spans="1:13">
      <c r="B11" s="529" t="s">
        <v>402</v>
      </c>
      <c r="C11" s="78"/>
      <c r="D11"/>
      <c r="G11">
        <v>2</v>
      </c>
      <c r="H11"/>
      <c r="I11"/>
      <c r="J11"/>
      <c r="K11"/>
      <c r="L11"/>
      <c r="M11"/>
    </row>
    <row r="12" spans="1:13">
      <c r="B12"/>
      <c r="C12"/>
      <c r="D12"/>
    </row>
  </sheetData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3.5"/>
  <cols>
    <col min="1" max="1" width="3.5" style="1" customWidth="1"/>
    <col min="2" max="2" width="24.375" style="1" bestFit="1" customWidth="1"/>
    <col min="3" max="4" width="10.625" style="1" bestFit="1" customWidth="1"/>
    <col min="5" max="5" width="15.875" style="1" bestFit="1" customWidth="1"/>
    <col min="6" max="6" width="8.5" style="1" customWidth="1"/>
    <col min="7" max="12" width="9" style="1"/>
    <col min="13" max="13" width="11.75" style="1" customWidth="1"/>
    <col min="14" max="16384" width="9" style="1"/>
  </cols>
  <sheetData>
    <row r="1" spans="1:5" s="60" customFormat="1">
      <c r="A1" s="60" t="s">
        <v>123</v>
      </c>
    </row>
    <row r="2" spans="1:5">
      <c r="B2" s="530"/>
      <c r="C2" s="528" t="s">
        <v>33</v>
      </c>
      <c r="D2" s="528" t="s">
        <v>34</v>
      </c>
      <c r="E2" s="528" t="s">
        <v>41</v>
      </c>
    </row>
    <row r="3" spans="1:5">
      <c r="B3" s="528" t="s">
        <v>124</v>
      </c>
      <c r="C3" s="16">
        <v>80</v>
      </c>
      <c r="D3" s="16">
        <v>120</v>
      </c>
      <c r="E3" s="16">
        <f>SUM(C3:D3)</f>
        <v>200</v>
      </c>
    </row>
    <row r="4" spans="1:5">
      <c r="B4" s="528" t="s">
        <v>125</v>
      </c>
      <c r="C4" s="16">
        <v>50</v>
      </c>
      <c r="D4" s="16">
        <v>30</v>
      </c>
      <c r="E4" s="16">
        <f>SUM(C4:D4)</f>
        <v>80</v>
      </c>
    </row>
    <row r="5" spans="1:5">
      <c r="B5" s="528" t="s">
        <v>41</v>
      </c>
      <c r="C5" s="16">
        <f>SUM(C3:C4)</f>
        <v>130</v>
      </c>
      <c r="D5" s="16">
        <f>SUM(D3:D4)</f>
        <v>150</v>
      </c>
      <c r="E5" s="16">
        <f>SUM(C3:D4)</f>
        <v>280</v>
      </c>
    </row>
    <row r="7" spans="1:5" ht="16.5">
      <c r="B7"/>
      <c r="C7" s="529" t="s">
        <v>410</v>
      </c>
      <c r="D7" s="529" t="s">
        <v>411</v>
      </c>
      <c r="E7" s="529" t="s">
        <v>412</v>
      </c>
    </row>
    <row r="8" spans="1:5">
      <c r="B8"/>
      <c r="C8" s="78"/>
      <c r="D8" s="78"/>
      <c r="E8" s="78"/>
    </row>
    <row r="9" spans="1:5">
      <c r="B9"/>
      <c r="C9"/>
      <c r="D9"/>
      <c r="E9"/>
    </row>
    <row r="10" spans="1:5">
      <c r="C10" s="78" t="s">
        <v>413</v>
      </c>
      <c r="D10" s="78"/>
      <c r="E10"/>
    </row>
    <row r="11" spans="1:5">
      <c r="C11" s="78" t="s">
        <v>390</v>
      </c>
      <c r="D11" s="78"/>
      <c r="E11"/>
    </row>
    <row r="12" spans="1:5">
      <c r="B12"/>
      <c r="C12"/>
      <c r="D12"/>
      <c r="E12"/>
    </row>
    <row r="13" spans="1:5">
      <c r="B13"/>
      <c r="C13"/>
      <c r="D13"/>
      <c r="E13"/>
    </row>
    <row r="14" spans="1:5" ht="15.75">
      <c r="B14" s="329" t="s">
        <v>415</v>
      </c>
      <c r="C14"/>
      <c r="D14"/>
      <c r="E14"/>
    </row>
    <row r="15" spans="1:5">
      <c r="B15" s="334" t="s">
        <v>394</v>
      </c>
      <c r="C15"/>
      <c r="D15"/>
      <c r="E15"/>
    </row>
    <row r="16" spans="1:5">
      <c r="B16" s="529"/>
      <c r="C16" s="529" t="s">
        <v>416</v>
      </c>
      <c r="D16" s="529" t="s">
        <v>417</v>
      </c>
      <c r="E16" s="78" t="s">
        <v>418</v>
      </c>
    </row>
    <row r="17" spans="2:5">
      <c r="B17" s="467" t="s">
        <v>419</v>
      </c>
      <c r="C17" s="78">
        <f>$E3*C$5/$E$5</f>
        <v>92.857142857142861</v>
      </c>
      <c r="D17" s="78">
        <f>$E3*D$5/$E$5</f>
        <v>107.14285714285714</v>
      </c>
      <c r="E17" s="78">
        <f>SUM(C17:D17)</f>
        <v>200</v>
      </c>
    </row>
    <row r="18" spans="2:5">
      <c r="B18" s="467" t="s">
        <v>420</v>
      </c>
      <c r="C18" s="78">
        <f>$E4*C$5/$E$5</f>
        <v>37.142857142857146</v>
      </c>
      <c r="D18" s="78">
        <f>$E4*D$5/$E$5</f>
        <v>42.857142857142854</v>
      </c>
      <c r="E18" s="78">
        <f>SUM(C18:D18)</f>
        <v>80</v>
      </c>
    </row>
    <row r="19" spans="2:5">
      <c r="B19" s="376" t="s">
        <v>387</v>
      </c>
      <c r="C19" s="78">
        <f>SUM(C17:C18)</f>
        <v>130</v>
      </c>
      <c r="D19" s="78">
        <f>SUM(D17:D18)</f>
        <v>150</v>
      </c>
      <c r="E19" s="78">
        <f>SUM(E17:E18)</f>
        <v>280</v>
      </c>
    </row>
    <row r="20" spans="2:5">
      <c r="B20"/>
      <c r="C20"/>
      <c r="D20"/>
      <c r="E20"/>
    </row>
    <row r="21" spans="2:5" ht="15.75">
      <c r="B21" s="334" t="s">
        <v>384</v>
      </c>
      <c r="C21"/>
      <c r="D21"/>
      <c r="E21"/>
    </row>
    <row r="22" spans="2:5">
      <c r="B22" s="529"/>
      <c r="C22" s="529" t="s">
        <v>416</v>
      </c>
      <c r="D22" s="529" t="s">
        <v>417</v>
      </c>
      <c r="E22" s="78" t="s">
        <v>418</v>
      </c>
    </row>
    <row r="23" spans="2:5">
      <c r="B23" s="467" t="s">
        <v>419</v>
      </c>
      <c r="C23" s="78">
        <f>(C3-C17)^2/C17</f>
        <v>1.7802197802197812</v>
      </c>
      <c r="D23" s="78">
        <f>(D3-D17)^2/D17</f>
        <v>1.5428571428571438</v>
      </c>
      <c r="E23" s="78">
        <f>SUM(C23:D23)</f>
        <v>3.323076923076925</v>
      </c>
    </row>
    <row r="24" spans="2:5">
      <c r="B24" s="467" t="s">
        <v>420</v>
      </c>
      <c r="C24" s="78">
        <f>(C4-C18)^2/C18</f>
        <v>4.4505494505494481</v>
      </c>
      <c r="D24" s="78">
        <f>(D4-D18)^2/D18</f>
        <v>3.8571428571428559</v>
      </c>
      <c r="E24" s="78">
        <f>SUM(C24:D24)</f>
        <v>8.307692307692303</v>
      </c>
    </row>
    <row r="25" spans="2:5">
      <c r="B25" s="376" t="s">
        <v>387</v>
      </c>
      <c r="C25" s="78">
        <f>SUM(C23:C24)</f>
        <v>6.2307692307692291</v>
      </c>
      <c r="D25" s="78">
        <f>SUM(D23:D24)</f>
        <v>5.3999999999999995</v>
      </c>
      <c r="E25" s="78">
        <f>SUM(E23:E24)</f>
        <v>11.630769230769229</v>
      </c>
    </row>
    <row r="26" spans="2:5">
      <c r="B26"/>
      <c r="C26"/>
      <c r="D26"/>
      <c r="E26"/>
    </row>
    <row r="27" spans="2:5" ht="27">
      <c r="B27" s="542" t="s">
        <v>702</v>
      </c>
      <c r="C27" s="78">
        <f>COUNTA(C22:D22)</f>
        <v>2</v>
      </c>
      <c r="D27" s="78">
        <f>COUNTA(B23:B24)</f>
        <v>2</v>
      </c>
    </row>
    <row r="28" spans="2:5">
      <c r="B28" s="320" t="s">
        <v>389</v>
      </c>
      <c r="C28" s="567">
        <f>(C27-1)*(D27-1)</f>
        <v>1</v>
      </c>
      <c r="D28" s="568"/>
    </row>
    <row r="29" spans="2:5">
      <c r="B29" s="320" t="s">
        <v>390</v>
      </c>
      <c r="C29" s="569">
        <f>CHIDIST(E25,C28)</f>
        <v>6.4869722099516721E-4</v>
      </c>
      <c r="D29" s="570"/>
      <c r="E29" s="1">
        <f>CHITEST(C3:D4,C17:D18)</f>
        <v>6.4869722099516721E-4</v>
      </c>
    </row>
    <row r="30" spans="2:5">
      <c r="B30"/>
      <c r="C30" t="s">
        <v>421</v>
      </c>
      <c r="D30"/>
    </row>
    <row r="31" spans="2:5">
      <c r="B31"/>
      <c r="C31" t="s">
        <v>414</v>
      </c>
      <c r="D31"/>
    </row>
  </sheetData>
  <mergeCells count="2">
    <mergeCell ref="C28:D28"/>
    <mergeCell ref="C29:D29"/>
  </mergeCells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3.5"/>
  <cols>
    <col min="1" max="1" width="3.5" style="7" customWidth="1"/>
    <col min="2" max="2" width="24.375" style="7" bestFit="1" customWidth="1"/>
    <col min="3" max="4" width="10.625" style="7" bestFit="1" customWidth="1"/>
    <col min="5" max="5" width="15.875" style="7" bestFit="1" customWidth="1"/>
    <col min="6" max="6" width="8.5" style="7" customWidth="1"/>
    <col min="7" max="16384" width="9" style="7"/>
  </cols>
  <sheetData>
    <row r="1" spans="1:11" s="107" customFormat="1">
      <c r="A1" s="107" t="s">
        <v>703</v>
      </c>
    </row>
    <row r="2" spans="1:11">
      <c r="B2" s="109"/>
      <c r="C2" s="108" t="s">
        <v>33</v>
      </c>
      <c r="D2" s="108" t="s">
        <v>34</v>
      </c>
      <c r="E2" s="108" t="s">
        <v>41</v>
      </c>
    </row>
    <row r="3" spans="1:11">
      <c r="B3" s="108" t="s">
        <v>124</v>
      </c>
      <c r="C3" s="78">
        <v>80</v>
      </c>
      <c r="D3" s="78">
        <v>120</v>
      </c>
      <c r="E3" s="78">
        <f>SUM(C3:D3)</f>
        <v>200</v>
      </c>
      <c r="H3" s="332"/>
      <c r="I3" s="333"/>
      <c r="J3" s="333"/>
      <c r="K3" s="333"/>
    </row>
    <row r="4" spans="1:11">
      <c r="B4" s="108" t="s">
        <v>125</v>
      </c>
      <c r="C4" s="78">
        <v>50</v>
      </c>
      <c r="D4" s="78">
        <v>30</v>
      </c>
      <c r="E4" s="78">
        <f>SUM(C4:D4)</f>
        <v>80</v>
      </c>
      <c r="H4" s="333"/>
      <c r="I4" s="333"/>
      <c r="J4" s="333"/>
      <c r="K4" s="333"/>
    </row>
    <row r="5" spans="1:11">
      <c r="B5" s="108" t="s">
        <v>41</v>
      </c>
      <c r="C5" s="78">
        <f>SUM(C3:C4)</f>
        <v>130</v>
      </c>
      <c r="D5" s="78">
        <f>SUM(D3:D4)</f>
        <v>150</v>
      </c>
      <c r="E5" s="78">
        <f>SUM(E3:E4)</f>
        <v>280</v>
      </c>
      <c r="H5" s="333"/>
      <c r="I5" s="333"/>
      <c r="J5" s="333"/>
      <c r="K5" s="333"/>
    </row>
    <row r="6" spans="1:11">
      <c r="B6"/>
      <c r="C6"/>
      <c r="D6"/>
      <c r="E6"/>
      <c r="H6" s="333"/>
      <c r="I6" s="333"/>
      <c r="J6" s="333"/>
      <c r="K6" s="333"/>
    </row>
    <row r="7" spans="1:11" ht="15.75">
      <c r="B7" s="331" t="s">
        <v>415</v>
      </c>
      <c r="C7"/>
      <c r="D7"/>
      <c r="E7"/>
    </row>
    <row r="8" spans="1:11">
      <c r="B8" s="334" t="s">
        <v>394</v>
      </c>
      <c r="C8"/>
      <c r="D8"/>
      <c r="E8"/>
    </row>
    <row r="9" spans="1:11">
      <c r="B9" s="315"/>
      <c r="C9" s="315" t="s">
        <v>416</v>
      </c>
      <c r="D9" s="315" t="s">
        <v>417</v>
      </c>
      <c r="E9" s="78" t="s">
        <v>418</v>
      </c>
    </row>
    <row r="10" spans="1:11">
      <c r="B10" s="467" t="s">
        <v>419</v>
      </c>
      <c r="C10" s="78"/>
      <c r="D10" s="78"/>
      <c r="E10" s="78"/>
    </row>
    <row r="11" spans="1:11">
      <c r="B11" s="467" t="s">
        <v>420</v>
      </c>
      <c r="C11" s="78"/>
      <c r="D11" s="78"/>
      <c r="E11" s="78"/>
    </row>
    <row r="12" spans="1:11">
      <c r="B12" s="376" t="s">
        <v>387</v>
      </c>
      <c r="C12" s="78"/>
      <c r="D12" s="78"/>
      <c r="E12" s="78"/>
    </row>
    <row r="13" spans="1:11">
      <c r="B13"/>
      <c r="C13"/>
      <c r="D13"/>
      <c r="E13"/>
    </row>
    <row r="14" spans="1:11">
      <c r="B14"/>
      <c r="C14"/>
      <c r="D14"/>
      <c r="E14"/>
    </row>
    <row r="15" spans="1:11" ht="15.75">
      <c r="B15" s="334" t="s">
        <v>384</v>
      </c>
      <c r="C15"/>
      <c r="D15"/>
      <c r="E15"/>
    </row>
    <row r="16" spans="1:11">
      <c r="B16" s="315"/>
      <c r="C16" s="315" t="s">
        <v>416</v>
      </c>
      <c r="D16" s="315" t="s">
        <v>417</v>
      </c>
      <c r="E16" s="78" t="s">
        <v>418</v>
      </c>
    </row>
    <row r="17" spans="2:5">
      <c r="B17" s="467" t="s">
        <v>419</v>
      </c>
      <c r="C17" s="78"/>
      <c r="D17" s="78"/>
      <c r="E17" s="78"/>
    </row>
    <row r="18" spans="2:5">
      <c r="B18" s="467" t="s">
        <v>420</v>
      </c>
      <c r="C18" s="78"/>
      <c r="D18" s="78"/>
      <c r="E18" s="78"/>
    </row>
    <row r="19" spans="2:5">
      <c r="B19" s="376" t="s">
        <v>387</v>
      </c>
      <c r="C19" s="78"/>
      <c r="D19" s="78"/>
      <c r="E19" s="78"/>
    </row>
    <row r="20" spans="2:5">
      <c r="B20"/>
      <c r="C20"/>
      <c r="D20"/>
      <c r="E20"/>
    </row>
    <row r="21" spans="2:5" ht="27">
      <c r="B21" s="335" t="s">
        <v>702</v>
      </c>
      <c r="C21" s="78"/>
      <c r="D21" s="78"/>
    </row>
    <row r="22" spans="2:5">
      <c r="B22" s="538" t="s">
        <v>389</v>
      </c>
      <c r="C22" s="567"/>
      <c r="D22" s="568"/>
    </row>
    <row r="23" spans="2:5">
      <c r="B23" s="538" t="s">
        <v>390</v>
      </c>
      <c r="C23" s="569"/>
      <c r="D23" s="570"/>
    </row>
    <row r="24" spans="2:5">
      <c r="B24" s="579" t="s">
        <v>422</v>
      </c>
      <c r="C24" s="571"/>
      <c r="D24" s="572"/>
    </row>
    <row r="25" spans="2:5">
      <c r="B25" s="496"/>
      <c r="C25" s="573"/>
      <c r="D25" s="574"/>
    </row>
    <row r="26" spans="2:5">
      <c r="B26"/>
      <c r="C26"/>
      <c r="D26"/>
      <c r="E26"/>
    </row>
    <row r="27" spans="2:5">
      <c r="B27"/>
      <c r="C27"/>
      <c r="D27"/>
      <c r="E27"/>
    </row>
  </sheetData>
  <mergeCells count="4">
    <mergeCell ref="C22:D22"/>
    <mergeCell ref="C23:D23"/>
    <mergeCell ref="C24:D24"/>
    <mergeCell ref="C25:D25"/>
  </mergeCells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3.5"/>
  <cols>
    <col min="1" max="1" width="3.5" style="7" customWidth="1"/>
    <col min="2" max="2" width="24.375" style="7" bestFit="1" customWidth="1"/>
    <col min="3" max="4" width="10.625" style="7" bestFit="1" customWidth="1"/>
    <col min="5" max="5" width="15.875" style="7" bestFit="1" customWidth="1"/>
    <col min="6" max="6" width="8.5" style="7" customWidth="1"/>
    <col min="7" max="16384" width="9" style="7"/>
  </cols>
  <sheetData>
    <row r="1" spans="1:5" s="107" customFormat="1">
      <c r="A1" s="107" t="s">
        <v>126</v>
      </c>
    </row>
    <row r="2" spans="1:5">
      <c r="B2" s="539"/>
      <c r="C2" s="536" t="s">
        <v>33</v>
      </c>
      <c r="D2" s="536" t="s">
        <v>34</v>
      </c>
      <c r="E2" s="536" t="s">
        <v>41</v>
      </c>
    </row>
    <row r="3" spans="1:5">
      <c r="B3" s="536" t="s">
        <v>127</v>
      </c>
      <c r="C3" s="16">
        <v>100</v>
      </c>
      <c r="D3" s="16">
        <v>120</v>
      </c>
      <c r="E3" s="16">
        <v>220</v>
      </c>
    </row>
    <row r="4" spans="1:5">
      <c r="B4" s="536" t="s">
        <v>128</v>
      </c>
      <c r="C4" s="16">
        <v>50</v>
      </c>
      <c r="D4" s="16">
        <v>30</v>
      </c>
      <c r="E4" s="16">
        <v>80</v>
      </c>
    </row>
    <row r="5" spans="1:5">
      <c r="B5" s="536" t="s">
        <v>41</v>
      </c>
      <c r="C5" s="16">
        <v>150</v>
      </c>
      <c r="D5" s="16">
        <v>150</v>
      </c>
      <c r="E5" s="16">
        <v>300</v>
      </c>
    </row>
    <row r="7" spans="1:5">
      <c r="B7" s="318" t="s">
        <v>423</v>
      </c>
      <c r="C7" s="317"/>
      <c r="D7"/>
      <c r="E7"/>
    </row>
    <row r="8" spans="1:5">
      <c r="B8" s="541" t="s">
        <v>413</v>
      </c>
      <c r="C8" s="328"/>
      <c r="D8"/>
      <c r="E8"/>
    </row>
    <row r="9" spans="1:5">
      <c r="B9" s="318" t="s">
        <v>390</v>
      </c>
      <c r="C9" s="317"/>
      <c r="D9"/>
      <c r="E9"/>
    </row>
    <row r="10" spans="1:5">
      <c r="B10"/>
      <c r="C10"/>
      <c r="D10"/>
      <c r="E10"/>
    </row>
  </sheetData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3.5"/>
  <cols>
    <col min="1" max="1" width="3.5" style="7" customWidth="1"/>
    <col min="2" max="2" width="24.375" style="7" bestFit="1" customWidth="1"/>
    <col min="3" max="4" width="10.625" style="7" bestFit="1" customWidth="1"/>
    <col min="5" max="5" width="15.875" style="7" bestFit="1" customWidth="1"/>
    <col min="6" max="6" width="8.5" style="7" customWidth="1"/>
    <col min="7" max="16384" width="9" style="7"/>
  </cols>
  <sheetData>
    <row r="1" spans="1:6" s="107" customFormat="1">
      <c r="A1" s="107" t="s">
        <v>704</v>
      </c>
    </row>
    <row r="3" spans="1:6">
      <c r="B3" s="536"/>
      <c r="C3" s="536" t="s">
        <v>115</v>
      </c>
      <c r="D3" s="536" t="s">
        <v>116</v>
      </c>
      <c r="E3" s="536" t="s">
        <v>117</v>
      </c>
      <c r="F3" s="536" t="s">
        <v>41</v>
      </c>
    </row>
    <row r="4" spans="1:6">
      <c r="B4" s="536" t="s">
        <v>118</v>
      </c>
      <c r="C4" s="16">
        <v>70</v>
      </c>
      <c r="D4" s="16">
        <v>50</v>
      </c>
      <c r="E4" s="16">
        <v>25</v>
      </c>
      <c r="F4" s="16">
        <v>145</v>
      </c>
    </row>
    <row r="5" spans="1:6">
      <c r="B5" s="536" t="s">
        <v>109</v>
      </c>
      <c r="C5" s="16">
        <v>45</v>
      </c>
      <c r="D5" s="16">
        <v>35</v>
      </c>
      <c r="E5" s="16">
        <v>50</v>
      </c>
      <c r="F5" s="16">
        <v>130</v>
      </c>
    </row>
    <row r="6" spans="1:6">
      <c r="B6" s="536" t="s">
        <v>119</v>
      </c>
      <c r="C6" s="16">
        <v>25</v>
      </c>
      <c r="D6" s="16">
        <v>15</v>
      </c>
      <c r="E6" s="16">
        <v>35</v>
      </c>
      <c r="F6" s="16">
        <v>75</v>
      </c>
    </row>
    <row r="7" spans="1:6">
      <c r="B7" s="536" t="s">
        <v>41</v>
      </c>
      <c r="C7" s="16">
        <v>140</v>
      </c>
      <c r="D7" s="16">
        <v>100</v>
      </c>
      <c r="E7" s="16">
        <v>110</v>
      </c>
      <c r="F7" s="16">
        <v>350</v>
      </c>
    </row>
    <row r="10" spans="1:6">
      <c r="B10" s="334" t="s">
        <v>394</v>
      </c>
      <c r="C10"/>
      <c r="D10"/>
      <c r="E10"/>
      <c r="F10"/>
    </row>
    <row r="11" spans="1:6">
      <c r="B11" s="394"/>
      <c r="C11" s="394" t="s">
        <v>395</v>
      </c>
      <c r="D11" s="394" t="s">
        <v>396</v>
      </c>
      <c r="E11" s="394" t="s">
        <v>397</v>
      </c>
      <c r="F11" s="394" t="s">
        <v>387</v>
      </c>
    </row>
    <row r="12" spans="1:6">
      <c r="B12" s="394" t="s">
        <v>398</v>
      </c>
      <c r="C12" s="580"/>
      <c r="D12" s="580"/>
      <c r="E12" s="580"/>
      <c r="F12" s="78"/>
    </row>
    <row r="13" spans="1:6">
      <c r="B13" s="394" t="s">
        <v>385</v>
      </c>
      <c r="C13" s="580"/>
      <c r="D13" s="580"/>
      <c r="E13" s="580"/>
      <c r="F13" s="78"/>
    </row>
    <row r="14" spans="1:6">
      <c r="B14" s="394" t="s">
        <v>399</v>
      </c>
      <c r="C14" s="580"/>
      <c r="D14" s="580"/>
      <c r="E14" s="580"/>
      <c r="F14" s="78"/>
    </row>
    <row r="15" spans="1:6">
      <c r="B15" s="394" t="s">
        <v>387</v>
      </c>
      <c r="C15" s="78"/>
      <c r="D15" s="78"/>
      <c r="E15" s="78"/>
      <c r="F15" s="78"/>
    </row>
    <row r="16" spans="1:6">
      <c r="B16"/>
      <c r="C16"/>
      <c r="D16"/>
      <c r="E16"/>
      <c r="F16"/>
    </row>
    <row r="17" spans="2:6">
      <c r="B17"/>
      <c r="C17"/>
      <c r="D17"/>
      <c r="E17"/>
      <c r="F17"/>
    </row>
    <row r="18" spans="2:6" ht="15.75">
      <c r="B18" s="334" t="s">
        <v>384</v>
      </c>
      <c r="C18"/>
      <c r="D18"/>
      <c r="E18"/>
      <c r="F18"/>
    </row>
    <row r="19" spans="2:6">
      <c r="B19" s="394"/>
      <c r="C19" s="394" t="s">
        <v>395</v>
      </c>
      <c r="D19" s="394" t="s">
        <v>396</v>
      </c>
      <c r="E19" s="394" t="s">
        <v>397</v>
      </c>
      <c r="F19" s="394" t="s">
        <v>387</v>
      </c>
    </row>
    <row r="20" spans="2:6">
      <c r="B20" s="394" t="s">
        <v>398</v>
      </c>
      <c r="C20" s="581"/>
      <c r="D20" s="581"/>
      <c r="E20" s="581"/>
      <c r="F20" s="581"/>
    </row>
    <row r="21" spans="2:6">
      <c r="B21" s="394" t="s">
        <v>385</v>
      </c>
      <c r="C21" s="581"/>
      <c r="D21" s="581"/>
      <c r="E21" s="581"/>
      <c r="F21" s="581"/>
    </row>
    <row r="22" spans="2:6">
      <c r="B22" s="394" t="s">
        <v>399</v>
      </c>
      <c r="C22" s="581"/>
      <c r="D22" s="581"/>
      <c r="E22" s="581"/>
      <c r="F22" s="581"/>
    </row>
    <row r="23" spans="2:6">
      <c r="B23" s="394" t="s">
        <v>387</v>
      </c>
      <c r="C23" s="581"/>
      <c r="D23" s="581"/>
      <c r="E23" s="581"/>
      <c r="F23" s="581"/>
    </row>
    <row r="24" spans="2:6">
      <c r="B24"/>
      <c r="C24"/>
      <c r="D24"/>
      <c r="E24"/>
      <c r="F24"/>
    </row>
    <row r="25" spans="2:6" ht="27">
      <c r="B25" s="542" t="s">
        <v>702</v>
      </c>
      <c r="C25" s="78"/>
      <c r="D25" s="78"/>
      <c r="F25"/>
    </row>
    <row r="26" spans="2:6">
      <c r="B26" s="540" t="s">
        <v>389</v>
      </c>
      <c r="C26" s="567"/>
      <c r="D26" s="568"/>
    </row>
    <row r="27" spans="2:6">
      <c r="B27" s="538" t="s">
        <v>390</v>
      </c>
      <c r="C27" s="582"/>
      <c r="D27" s="582"/>
    </row>
    <row r="28" spans="2:6">
      <c r="B28" s="385" t="s">
        <v>705</v>
      </c>
      <c r="C28" s="563"/>
      <c r="D28" s="563"/>
    </row>
    <row r="29" spans="2:6">
      <c r="D29"/>
    </row>
  </sheetData>
  <mergeCells count="3">
    <mergeCell ref="C26:D26"/>
    <mergeCell ref="C27:D27"/>
    <mergeCell ref="C28:D28"/>
  </mergeCells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/>
  </sheetViews>
  <sheetFormatPr defaultRowHeight="13.5"/>
  <sheetData>
    <row r="1" spans="1:11" ht="72.75" customHeight="1">
      <c r="A1" s="468" t="s">
        <v>573</v>
      </c>
      <c r="B1" s="468" t="s">
        <v>687</v>
      </c>
    </row>
    <row r="3" spans="1:11">
      <c r="A3" s="469" t="s">
        <v>574</v>
      </c>
      <c r="B3" s="470">
        <v>0</v>
      </c>
      <c r="C3" s="470">
        <v>0.01</v>
      </c>
      <c r="D3" s="470">
        <v>0.02</v>
      </c>
      <c r="E3" s="470">
        <v>0.03</v>
      </c>
      <c r="F3" s="470">
        <v>0.04</v>
      </c>
      <c r="G3" s="470">
        <v>0.05</v>
      </c>
      <c r="H3" s="470">
        <v>0.06</v>
      </c>
      <c r="I3" s="470">
        <v>7.0000000000000007E-2</v>
      </c>
      <c r="J3" s="470">
        <v>0.08</v>
      </c>
      <c r="K3" s="470">
        <v>0.09</v>
      </c>
    </row>
    <row r="4" spans="1:11">
      <c r="A4" s="471">
        <v>0</v>
      </c>
      <c r="B4" s="472">
        <f>1-NORMSDIST(B$3+$A4)</f>
        <v>0.5</v>
      </c>
      <c r="C4" s="472">
        <f t="shared" ref="C4:K4" si="0">1-NORMSDIST(C$3+$A4)</f>
        <v>0.4960106436853684</v>
      </c>
      <c r="D4" s="472">
        <f t="shared" si="0"/>
        <v>0.49202168628309795</v>
      </c>
      <c r="E4" s="472">
        <f t="shared" si="0"/>
        <v>0.48803352658588728</v>
      </c>
      <c r="F4" s="472">
        <f t="shared" si="0"/>
        <v>0.48404656314716932</v>
      </c>
      <c r="G4" s="472">
        <f t="shared" si="0"/>
        <v>0.48006119416162751</v>
      </c>
      <c r="H4" s="472">
        <f t="shared" si="0"/>
        <v>0.47607781734589316</v>
      </c>
      <c r="I4" s="472">
        <f t="shared" si="0"/>
        <v>0.47209682981947887</v>
      </c>
      <c r="J4" s="472">
        <f t="shared" si="0"/>
        <v>0.46811862798601256</v>
      </c>
      <c r="K4" s="472">
        <f t="shared" si="0"/>
        <v>0.46414360741482796</v>
      </c>
    </row>
    <row r="5" spans="1:11">
      <c r="A5" s="471">
        <v>0.1</v>
      </c>
      <c r="B5" s="472">
        <f t="shared" ref="B5:K39" si="1">1-NORMSDIST(B$3+$A5)</f>
        <v>0.46017216272297101</v>
      </c>
      <c r="C5" s="472">
        <f t="shared" si="1"/>
        <v>0.45620468745768328</v>
      </c>
      <c r="D5" s="472">
        <f t="shared" si="1"/>
        <v>0.45224157397941611</v>
      </c>
      <c r="E5" s="472">
        <f t="shared" si="1"/>
        <v>0.44828321334543886</v>
      </c>
      <c r="F5" s="472">
        <f t="shared" si="1"/>
        <v>0.44432999519409355</v>
      </c>
      <c r="G5" s="472">
        <f t="shared" si="1"/>
        <v>0.4403823076297575</v>
      </c>
      <c r="H5" s="472">
        <f t="shared" si="1"/>
        <v>0.43644053710856712</v>
      </c>
      <c r="I5" s="472">
        <f t="shared" si="1"/>
        <v>0.43250506832496161</v>
      </c>
      <c r="J5" s="472">
        <f t="shared" si="1"/>
        <v>0.4285762840990992</v>
      </c>
      <c r="K5" s="472">
        <f t="shared" si="1"/>
        <v>0.42465456526520451</v>
      </c>
    </row>
    <row r="6" spans="1:11">
      <c r="A6" s="471">
        <v>0.2</v>
      </c>
      <c r="B6" s="472">
        <f t="shared" si="1"/>
        <v>0.42074029056089701</v>
      </c>
      <c r="C6" s="472">
        <f t="shared" si="1"/>
        <v>0.41683383651755768</v>
      </c>
      <c r="D6" s="472">
        <f t="shared" si="1"/>
        <v>0.41293557735178532</v>
      </c>
      <c r="E6" s="472">
        <f t="shared" si="1"/>
        <v>0.40904588485799409</v>
      </c>
      <c r="F6" s="472">
        <f t="shared" si="1"/>
        <v>0.40516512830220419</v>
      </c>
      <c r="G6" s="472">
        <f t="shared" si="1"/>
        <v>0.4012936743170763</v>
      </c>
      <c r="H6" s="472">
        <f t="shared" si="1"/>
        <v>0.39743188679823949</v>
      </c>
      <c r="I6" s="472">
        <f t="shared" si="1"/>
        <v>0.39358012680196053</v>
      </c>
      <c r="J6" s="472">
        <f t="shared" si="1"/>
        <v>0.38973875244420275</v>
      </c>
      <c r="K6" s="472">
        <f t="shared" si="1"/>
        <v>0.38590811880112263</v>
      </c>
    </row>
    <row r="7" spans="1:11">
      <c r="A7" s="471">
        <v>0.3</v>
      </c>
      <c r="B7" s="472">
        <f t="shared" si="1"/>
        <v>0.38208857781104733</v>
      </c>
      <c r="C7" s="472">
        <f t="shared" si="1"/>
        <v>0.37828047817798072</v>
      </c>
      <c r="D7" s="472">
        <f t="shared" si="1"/>
        <v>0.37448416527667994</v>
      </c>
      <c r="E7" s="472">
        <f t="shared" si="1"/>
        <v>0.37069998105934654</v>
      </c>
      <c r="F7" s="472">
        <f t="shared" si="1"/>
        <v>0.36692826396397193</v>
      </c>
      <c r="G7" s="472">
        <f t="shared" si="1"/>
        <v>0.3631693488243809</v>
      </c>
      <c r="H7" s="472">
        <f t="shared" si="1"/>
        <v>0.35942356678200871</v>
      </c>
      <c r="I7" s="472">
        <f t="shared" si="1"/>
        <v>0.35569124519945317</v>
      </c>
      <c r="J7" s="472">
        <f t="shared" si="1"/>
        <v>0.35197270757583721</v>
      </c>
      <c r="K7" s="472">
        <f t="shared" si="1"/>
        <v>0.34826827346401756</v>
      </c>
    </row>
    <row r="8" spans="1:11">
      <c r="A8" s="471">
        <v>0.4</v>
      </c>
      <c r="B8" s="472">
        <f t="shared" si="1"/>
        <v>0.34457825838967571</v>
      </c>
      <c r="C8" s="472">
        <f t="shared" si="1"/>
        <v>0.34090297377232259</v>
      </c>
      <c r="D8" s="472">
        <f t="shared" si="1"/>
        <v>0.33724272684824941</v>
      </c>
      <c r="E8" s="472">
        <f t="shared" si="1"/>
        <v>0.33359782059545762</v>
      </c>
      <c r="F8" s="472">
        <f t="shared" si="1"/>
        <v>0.32996855366059363</v>
      </c>
      <c r="G8" s="472">
        <f t="shared" si="1"/>
        <v>0.32635522028791997</v>
      </c>
      <c r="H8" s="472">
        <f t="shared" si="1"/>
        <v>0.32275811025034773</v>
      </c>
      <c r="I8" s="472">
        <f t="shared" si="1"/>
        <v>0.3191775087825558</v>
      </c>
      <c r="J8" s="472">
        <f t="shared" si="1"/>
        <v>0.31561369651622251</v>
      </c>
      <c r="K8" s="472">
        <f t="shared" si="1"/>
        <v>0.31206694941739055</v>
      </c>
    </row>
    <row r="9" spans="1:11">
      <c r="A9" s="471">
        <v>0.5</v>
      </c>
      <c r="B9" s="472">
        <f t="shared" si="1"/>
        <v>0.30853753872598688</v>
      </c>
      <c r="C9" s="472">
        <f t="shared" si="1"/>
        <v>0.30502573089751939</v>
      </c>
      <c r="D9" s="472">
        <f t="shared" si="1"/>
        <v>0.30153178754696619</v>
      </c>
      <c r="E9" s="472">
        <f t="shared" si="1"/>
        <v>0.29805596539487644</v>
      </c>
      <c r="F9" s="472">
        <f t="shared" si="1"/>
        <v>0.29459851621569799</v>
      </c>
      <c r="G9" s="472">
        <f t="shared" si="1"/>
        <v>0.29115968678834636</v>
      </c>
      <c r="H9" s="472">
        <f t="shared" si="1"/>
        <v>0.28773971884902705</v>
      </c>
      <c r="I9" s="472">
        <f t="shared" si="1"/>
        <v>0.28433884904632412</v>
      </c>
      <c r="J9" s="472">
        <f t="shared" si="1"/>
        <v>0.2809573088985643</v>
      </c>
      <c r="K9" s="472">
        <f t="shared" si="1"/>
        <v>0.27759532475346493</v>
      </c>
    </row>
    <row r="10" spans="1:11">
      <c r="A10" s="471">
        <v>0.6</v>
      </c>
      <c r="B10" s="472">
        <f t="shared" si="1"/>
        <v>0.27425311775007355</v>
      </c>
      <c r="C10" s="472">
        <f t="shared" si="1"/>
        <v>0.27093090378300566</v>
      </c>
      <c r="D10" s="472">
        <f t="shared" si="1"/>
        <v>0.267628893468983</v>
      </c>
      <c r="E10" s="472">
        <f t="shared" si="1"/>
        <v>0.26434729211567753</v>
      </c>
      <c r="F10" s="472">
        <f t="shared" si="1"/>
        <v>0.26108629969286157</v>
      </c>
      <c r="G10" s="472">
        <f t="shared" si="1"/>
        <v>0.25784611080586473</v>
      </c>
      <c r="H10" s="472">
        <f t="shared" si="1"/>
        <v>0.25462691467133614</v>
      </c>
      <c r="I10" s="472">
        <f t="shared" si="1"/>
        <v>0.25142889509531008</v>
      </c>
      <c r="J10" s="472">
        <f t="shared" si="1"/>
        <v>0.24825223045357048</v>
      </c>
      <c r="K10" s="472">
        <f t="shared" si="1"/>
        <v>0.24509709367430943</v>
      </c>
    </row>
    <row r="11" spans="1:11">
      <c r="A11" s="471">
        <v>0.7</v>
      </c>
      <c r="B11" s="472">
        <f t="shared" si="1"/>
        <v>0.24196365222307303</v>
      </c>
      <c r="C11" s="472">
        <f t="shared" si="1"/>
        <v>0.23885206808998671</v>
      </c>
      <c r="D11" s="472">
        <f t="shared" si="1"/>
        <v>0.23576249777925118</v>
      </c>
      <c r="E11" s="472">
        <f t="shared" si="1"/>
        <v>0.23269509230089747</v>
      </c>
      <c r="F11" s="472">
        <f t="shared" si="1"/>
        <v>0.22964999716479062</v>
      </c>
      <c r="G11" s="472">
        <f t="shared" si="1"/>
        <v>0.22662735237686826</v>
      </c>
      <c r="H11" s="472">
        <f t="shared" si="1"/>
        <v>0.22362729243759938</v>
      </c>
      <c r="I11" s="472">
        <f t="shared" si="1"/>
        <v>0.22064994634264956</v>
      </c>
      <c r="J11" s="472">
        <f t="shared" si="1"/>
        <v>0.21769543758573318</v>
      </c>
      <c r="K11" s="472">
        <f t="shared" si="1"/>
        <v>0.21476388416363723</v>
      </c>
    </row>
    <row r="12" spans="1:11">
      <c r="A12" s="471">
        <v>0.8</v>
      </c>
      <c r="B12" s="472">
        <f t="shared" si="1"/>
        <v>0.21185539858339664</v>
      </c>
      <c r="C12" s="472">
        <f t="shared" si="1"/>
        <v>0.20897008787160165</v>
      </c>
      <c r="D12" s="472">
        <f t="shared" si="1"/>
        <v>0.20610805358581308</v>
      </c>
      <c r="E12" s="472">
        <f t="shared" si="1"/>
        <v>0.20326939182806836</v>
      </c>
      <c r="F12" s="472">
        <f t="shared" si="1"/>
        <v>0.20045419326044966</v>
      </c>
      <c r="G12" s="472">
        <f t="shared" si="1"/>
        <v>0.19766254312269238</v>
      </c>
      <c r="H12" s="472">
        <f t="shared" si="1"/>
        <v>0.19489452125180828</v>
      </c>
      <c r="I12" s="472">
        <f t="shared" si="1"/>
        <v>0.19215020210369615</v>
      </c>
      <c r="J12" s="472">
        <f t="shared" si="1"/>
        <v>0.18942965477671214</v>
      </c>
      <c r="K12" s="472">
        <f t="shared" si="1"/>
        <v>0.18673294303717258</v>
      </c>
    </row>
    <row r="13" spans="1:11">
      <c r="A13" s="471">
        <v>0.9</v>
      </c>
      <c r="B13" s="472">
        <f t="shared" si="1"/>
        <v>0.18406012534675953</v>
      </c>
      <c r="C13" s="472">
        <f t="shared" si="1"/>
        <v>0.18141125489179721</v>
      </c>
      <c r="D13" s="472">
        <f t="shared" si="1"/>
        <v>0.17878637961437172</v>
      </c>
      <c r="E13" s="472">
        <f t="shared" si="1"/>
        <v>0.17618554224525784</v>
      </c>
      <c r="F13" s="472">
        <f t="shared" si="1"/>
        <v>0.17360878033862448</v>
      </c>
      <c r="G13" s="472">
        <f t="shared" si="1"/>
        <v>0.17105612630848177</v>
      </c>
      <c r="H13" s="472">
        <f t="shared" si="1"/>
        <v>0.16852760746683781</v>
      </c>
      <c r="I13" s="472">
        <f t="shared" si="1"/>
        <v>0.16602324606352958</v>
      </c>
      <c r="J13" s="472">
        <f t="shared" si="1"/>
        <v>0.16354305932769231</v>
      </c>
      <c r="K13" s="472">
        <f t="shared" si="1"/>
        <v>0.16108705951083091</v>
      </c>
    </row>
    <row r="14" spans="1:11">
      <c r="A14" s="471">
        <v>1</v>
      </c>
      <c r="B14" s="472">
        <f t="shared" si="1"/>
        <v>0.15865525393145696</v>
      </c>
      <c r="C14" s="472">
        <f t="shared" si="1"/>
        <v>0.15624764502125454</v>
      </c>
      <c r="D14" s="472">
        <f t="shared" si="1"/>
        <v>0.15386423037273489</v>
      </c>
      <c r="E14" s="472">
        <f t="shared" si="1"/>
        <v>0.15150500278834367</v>
      </c>
      <c r="F14" s="472">
        <f t="shared" si="1"/>
        <v>0.14916995033098135</v>
      </c>
      <c r="G14" s="472">
        <f t="shared" si="1"/>
        <v>0.14685905637589591</v>
      </c>
      <c r="H14" s="472">
        <f t="shared" si="1"/>
        <v>0.14457229966390961</v>
      </c>
      <c r="I14" s="472">
        <f t="shared" si="1"/>
        <v>0.14230965435593923</v>
      </c>
      <c r="J14" s="472">
        <f t="shared" si="1"/>
        <v>0.14007109008876906</v>
      </c>
      <c r="K14" s="472">
        <f t="shared" si="1"/>
        <v>0.1378565720320355</v>
      </c>
    </row>
    <row r="15" spans="1:11">
      <c r="A15" s="471">
        <v>1.1000000000000001</v>
      </c>
      <c r="B15" s="472">
        <f t="shared" si="1"/>
        <v>0.13566606094638267</v>
      </c>
      <c r="C15" s="472">
        <f t="shared" si="1"/>
        <v>0.13349951324274723</v>
      </c>
      <c r="D15" s="472">
        <f t="shared" si="1"/>
        <v>0.13135688104273069</v>
      </c>
      <c r="E15" s="472">
        <f t="shared" si="1"/>
        <v>0.1292381122400178</v>
      </c>
      <c r="F15" s="472">
        <f t="shared" si="1"/>
        <v>0.12714315056279824</v>
      </c>
      <c r="G15" s="472">
        <f t="shared" si="1"/>
        <v>0.12507193563715013</v>
      </c>
      <c r="H15" s="472">
        <f t="shared" si="1"/>
        <v>0.12302440305134332</v>
      </c>
      <c r="I15" s="472">
        <f t="shared" si="1"/>
        <v>0.12100048442101818</v>
      </c>
      <c r="J15" s="472">
        <f t="shared" si="1"/>
        <v>0.11900010745520062</v>
      </c>
      <c r="K15" s="472">
        <f t="shared" si="1"/>
        <v>0.11702319602310873</v>
      </c>
    </row>
    <row r="16" spans="1:11">
      <c r="A16" s="471">
        <v>1.2</v>
      </c>
      <c r="B16" s="472">
        <f t="shared" si="1"/>
        <v>0.11506967022170822</v>
      </c>
      <c r="C16" s="472">
        <f t="shared" si="1"/>
        <v>0.11313944644397722</v>
      </c>
      <c r="D16" s="472">
        <f t="shared" si="1"/>
        <v>0.11123243744783462</v>
      </c>
      <c r="E16" s="472">
        <f t="shared" si="1"/>
        <v>0.10934855242569186</v>
      </c>
      <c r="F16" s="472">
        <f t="shared" si="1"/>
        <v>0.10748769707458694</v>
      </c>
      <c r="G16" s="472">
        <f t="shared" si="1"/>
        <v>0.10564977366685524</v>
      </c>
      <c r="H16" s="472">
        <f t="shared" si="1"/>
        <v>0.10383468112130034</v>
      </c>
      <c r="I16" s="472">
        <f t="shared" si="1"/>
        <v>0.10204231507481909</v>
      </c>
      <c r="J16" s="472">
        <f t="shared" si="1"/>
        <v>0.10027256795444206</v>
      </c>
      <c r="K16" s="472">
        <f t="shared" si="1"/>
        <v>9.8525329049747867E-2</v>
      </c>
    </row>
    <row r="17" spans="1:11">
      <c r="A17" s="471">
        <v>1.3</v>
      </c>
      <c r="B17" s="472">
        <f t="shared" si="1"/>
        <v>9.6800484585610302E-2</v>
      </c>
      <c r="C17" s="472">
        <f t="shared" si="1"/>
        <v>9.5097917795239018E-2</v>
      </c>
      <c r="D17" s="472">
        <f t="shared" si="1"/>
        <v>9.3417508993471787E-2</v>
      </c>
      <c r="E17" s="472">
        <f t="shared" si="1"/>
        <v>9.1759135650280821E-2</v>
      </c>
      <c r="F17" s="472">
        <f t="shared" si="1"/>
        <v>9.0122672464452491E-2</v>
      </c>
      <c r="G17" s="472">
        <f t="shared" si="1"/>
        <v>8.8507991437401956E-2</v>
      </c>
      <c r="H17" s="472">
        <f t="shared" si="1"/>
        <v>8.6914961947085034E-2</v>
      </c>
      <c r="I17" s="472">
        <f t="shared" si="1"/>
        <v>8.5343450821966926E-2</v>
      </c>
      <c r="J17" s="472">
        <f t="shared" si="1"/>
        <v>8.3793322415014249E-2</v>
      </c>
      <c r="K17" s="472">
        <f t="shared" si="1"/>
        <v>8.2264438677668861E-2</v>
      </c>
    </row>
    <row r="18" spans="1:11">
      <c r="A18" s="471">
        <v>1.4</v>
      </c>
      <c r="B18" s="472">
        <f t="shared" si="1"/>
        <v>8.0756659233771066E-2</v>
      </c>
      <c r="C18" s="472">
        <f t="shared" si="1"/>
        <v>7.9269841453392442E-2</v>
      </c>
      <c r="D18" s="472">
        <f t="shared" si="1"/>
        <v>7.780384052654632E-2</v>
      </c>
      <c r="E18" s="472">
        <f t="shared" si="1"/>
        <v>7.6358509536739172E-2</v>
      </c>
      <c r="F18" s="472">
        <f t="shared" si="1"/>
        <v>7.4933699534327047E-2</v>
      </c>
      <c r="G18" s="472">
        <f t="shared" si="1"/>
        <v>7.3529259609648401E-2</v>
      </c>
      <c r="H18" s="472">
        <f t="shared" si="1"/>
        <v>7.2145036965893805E-2</v>
      </c>
      <c r="I18" s="472">
        <f t="shared" si="1"/>
        <v>7.078087699168556E-2</v>
      </c>
      <c r="J18" s="472">
        <f t="shared" si="1"/>
        <v>6.9436623333331671E-2</v>
      </c>
      <c r="K18" s="472">
        <f t="shared" si="1"/>
        <v>6.8112117966725449E-2</v>
      </c>
    </row>
    <row r="19" spans="1:11">
      <c r="A19" s="471">
        <v>1.5</v>
      </c>
      <c r="B19" s="472">
        <f t="shared" si="1"/>
        <v>6.6807201268858085E-2</v>
      </c>
      <c r="C19" s="472">
        <f t="shared" si="1"/>
        <v>6.5521712088916439E-2</v>
      </c>
      <c r="D19" s="472">
        <f t="shared" si="1"/>
        <v>6.4255487818935753E-2</v>
      </c>
      <c r="E19" s="472">
        <f t="shared" si="1"/>
        <v>6.3008364463978395E-2</v>
      </c>
      <c r="F19" s="472">
        <f t="shared" si="1"/>
        <v>6.1780176711811907E-2</v>
      </c>
      <c r="G19" s="472">
        <f t="shared" si="1"/>
        <v>6.0570758002059022E-2</v>
      </c>
      <c r="H19" s="472">
        <f t="shared" si="1"/>
        <v>5.9379940594793013E-2</v>
      </c>
      <c r="I19" s="472">
        <f t="shared" si="1"/>
        <v>5.8207555638553066E-2</v>
      </c>
      <c r="J19" s="472">
        <f t="shared" si="1"/>
        <v>5.7053433237754136E-2</v>
      </c>
      <c r="K19" s="472">
        <f t="shared" si="1"/>
        <v>5.5917402519469417E-2</v>
      </c>
    </row>
    <row r="20" spans="1:11">
      <c r="A20" s="471">
        <v>1.6</v>
      </c>
      <c r="B20" s="472">
        <f t="shared" si="1"/>
        <v>5.4799291699557995E-2</v>
      </c>
      <c r="C20" s="472">
        <f t="shared" si="1"/>
        <v>5.3698928148119718E-2</v>
      </c>
      <c r="D20" s="472">
        <f t="shared" si="1"/>
        <v>5.2616138454252059E-2</v>
      </c>
      <c r="E20" s="472">
        <f t="shared" si="1"/>
        <v>5.1550748490089338E-2</v>
      </c>
      <c r="F20" s="472">
        <f t="shared" si="1"/>
        <v>5.0502583474103746E-2</v>
      </c>
      <c r="G20" s="472">
        <f t="shared" si="1"/>
        <v>4.9471468033648103E-2</v>
      </c>
      <c r="H20" s="472">
        <f t="shared" si="1"/>
        <v>4.8457226266722775E-2</v>
      </c>
      <c r="I20" s="472">
        <f t="shared" si="1"/>
        <v>4.7459681802947351E-2</v>
      </c>
      <c r="J20" s="472">
        <f t="shared" si="1"/>
        <v>4.6478657863719963E-2</v>
      </c>
      <c r="K20" s="472">
        <f t="shared" si="1"/>
        <v>4.5513977321549826E-2</v>
      </c>
    </row>
    <row r="21" spans="1:11">
      <c r="A21" s="471">
        <v>1.7</v>
      </c>
      <c r="B21" s="472">
        <f t="shared" si="1"/>
        <v>4.4565462758543006E-2</v>
      </c>
      <c r="C21" s="472">
        <f t="shared" si="1"/>
        <v>4.3632936524031884E-2</v>
      </c>
      <c r="D21" s="472">
        <f t="shared" si="1"/>
        <v>4.2716220791328863E-2</v>
      </c>
      <c r="E21" s="472">
        <f t="shared" si="1"/>
        <v>4.1815137613594899E-2</v>
      </c>
      <c r="F21" s="472">
        <f t="shared" si="1"/>
        <v>4.0929508978807316E-2</v>
      </c>
      <c r="G21" s="472">
        <f t="shared" si="1"/>
        <v>4.0059156863817114E-2</v>
      </c>
      <c r="H21" s="472">
        <f t="shared" si="1"/>
        <v>3.9203903287482689E-2</v>
      </c>
      <c r="I21" s="472">
        <f t="shared" si="1"/>
        <v>3.8363570362871191E-2</v>
      </c>
      <c r="J21" s="472">
        <f t="shared" si="1"/>
        <v>3.7537980348516742E-2</v>
      </c>
      <c r="K21" s="472">
        <f t="shared" si="1"/>
        <v>3.6726955698726305E-2</v>
      </c>
    </row>
    <row r="22" spans="1:11">
      <c r="A22" s="471">
        <v>1.8</v>
      </c>
      <c r="B22" s="472">
        <f t="shared" si="1"/>
        <v>3.5930319112925768E-2</v>
      </c>
      <c r="C22" s="472">
        <f t="shared" si="1"/>
        <v>3.5147893584038803E-2</v>
      </c>
      <c r="D22" s="472">
        <f t="shared" si="1"/>
        <v>3.4379502445889942E-2</v>
      </c>
      <c r="E22" s="472">
        <f t="shared" si="1"/>
        <v>3.3624969419628337E-2</v>
      </c>
      <c r="F22" s="472">
        <f t="shared" si="1"/>
        <v>3.2884118659163852E-2</v>
      </c>
      <c r="G22" s="472">
        <f t="shared" si="1"/>
        <v>3.2156774795613741E-2</v>
      </c>
      <c r="H22" s="472">
        <f t="shared" si="1"/>
        <v>3.1442762980752659E-2</v>
      </c>
      <c r="I22" s="472">
        <f t="shared" si="1"/>
        <v>3.0741908929465933E-2</v>
      </c>
      <c r="J22" s="472">
        <f t="shared" si="1"/>
        <v>3.0054038961199736E-2</v>
      </c>
      <c r="K22" s="472">
        <f t="shared" si="1"/>
        <v>2.9378980040409397E-2</v>
      </c>
    </row>
    <row r="23" spans="1:11">
      <c r="A23" s="471">
        <v>1.9</v>
      </c>
      <c r="B23" s="472">
        <f t="shared" si="1"/>
        <v>2.8716559816001852E-2</v>
      </c>
      <c r="C23" s="472">
        <f t="shared" si="1"/>
        <v>2.8066606659772564E-2</v>
      </c>
      <c r="D23" s="472">
        <f t="shared" si="1"/>
        <v>2.7428949703836802E-2</v>
      </c>
      <c r="E23" s="472">
        <f t="shared" si="1"/>
        <v>2.6803418877054952E-2</v>
      </c>
      <c r="F23" s="472">
        <f t="shared" si="1"/>
        <v>2.6189844940452733E-2</v>
      </c>
      <c r="G23" s="472">
        <f t="shared" si="1"/>
        <v>2.5588059521638562E-2</v>
      </c>
      <c r="H23" s="472">
        <f t="shared" si="1"/>
        <v>2.4997895148220484E-2</v>
      </c>
      <c r="I23" s="472">
        <f t="shared" si="1"/>
        <v>2.4419185280222577E-2</v>
      </c>
      <c r="J23" s="472">
        <f t="shared" si="1"/>
        <v>2.3851764341508486E-2</v>
      </c>
      <c r="K23" s="472">
        <f t="shared" si="1"/>
        <v>2.3295467750211851E-2</v>
      </c>
    </row>
    <row r="24" spans="1:11">
      <c r="A24" s="471">
        <v>2</v>
      </c>
      <c r="B24" s="472">
        <f t="shared" si="1"/>
        <v>2.2750131948179209E-2</v>
      </c>
      <c r="C24" s="472">
        <f t="shared" si="1"/>
        <v>2.221559442943144E-2</v>
      </c>
      <c r="D24" s="472">
        <f t="shared" si="1"/>
        <v>2.1691693767646791E-2</v>
      </c>
      <c r="E24" s="472">
        <f t="shared" si="1"/>
        <v>2.1178269642672221E-2</v>
      </c>
      <c r="F24" s="472">
        <f t="shared" si="1"/>
        <v>2.0675162866070074E-2</v>
      </c>
      <c r="G24" s="472">
        <f t="shared" si="1"/>
        <v>2.0182215405704418E-2</v>
      </c>
      <c r="H24" s="472">
        <f t="shared" si="1"/>
        <v>1.9699270409376912E-2</v>
      </c>
      <c r="I24" s="472">
        <f t="shared" si="1"/>
        <v>1.9226172227517324E-2</v>
      </c>
      <c r="J24" s="472">
        <f t="shared" si="1"/>
        <v>1.8762766434937794E-2</v>
      </c>
      <c r="K24" s="472">
        <f t="shared" si="1"/>
        <v>1.8308899851658955E-2</v>
      </c>
    </row>
    <row r="25" spans="1:11">
      <c r="A25" s="471">
        <v>2.1</v>
      </c>
      <c r="B25" s="472">
        <f t="shared" si="1"/>
        <v>1.7864420562816563E-2</v>
      </c>
      <c r="C25" s="472">
        <f t="shared" si="1"/>
        <v>1.7429177937657081E-2</v>
      </c>
      <c r="D25" s="472">
        <f t="shared" si="1"/>
        <v>1.700302264763276E-2</v>
      </c>
      <c r="E25" s="472">
        <f t="shared" si="1"/>
        <v>1.6585806683604987E-2</v>
      </c>
      <c r="F25" s="472">
        <f t="shared" si="1"/>
        <v>1.6177383372166121E-2</v>
      </c>
      <c r="G25" s="472">
        <f t="shared" si="1"/>
        <v>1.5777607391090465E-2</v>
      </c>
      <c r="H25" s="472">
        <f t="shared" si="1"/>
        <v>1.5386334783925482E-2</v>
      </c>
      <c r="I25" s="472">
        <f t="shared" si="1"/>
        <v>1.500342297373225E-2</v>
      </c>
      <c r="J25" s="472">
        <f t="shared" si="1"/>
        <v>1.4628730775989252E-2</v>
      </c>
      <c r="K25" s="472">
        <f t="shared" si="1"/>
        <v>1.4262118410668823E-2</v>
      </c>
    </row>
    <row r="26" spans="1:11">
      <c r="A26" s="471">
        <v>2.2000000000000002</v>
      </c>
      <c r="B26" s="472">
        <f t="shared" si="1"/>
        <v>1.390344751349859E-2</v>
      </c>
      <c r="C26" s="472">
        <f t="shared" si="1"/>
        <v>1.3552581146419995E-2</v>
      </c>
      <c r="D26" s="472">
        <f t="shared" si="1"/>
        <v>1.3209383807256225E-2</v>
      </c>
      <c r="E26" s="472">
        <f t="shared" si="1"/>
        <v>1.2873721438601993E-2</v>
      </c>
      <c r="F26" s="472">
        <f t="shared" si="1"/>
        <v>1.2545461435946592E-2</v>
      </c>
      <c r="G26" s="472">
        <f t="shared" si="1"/>
        <v>1.2224472655044671E-2</v>
      </c>
      <c r="H26" s="472">
        <f t="shared" si="1"/>
        <v>1.1910625418547038E-2</v>
      </c>
      <c r="I26" s="472">
        <f t="shared" si="1"/>
        <v>1.1603791521903495E-2</v>
      </c>
      <c r="J26" s="472">
        <f t="shared" si="1"/>
        <v>1.1303844238552796E-2</v>
      </c>
      <c r="K26" s="472">
        <f t="shared" si="1"/>
        <v>1.1010658324411393E-2</v>
      </c>
    </row>
    <row r="27" spans="1:11">
      <c r="A27" s="471">
        <v>2.2999999999999998</v>
      </c>
      <c r="B27" s="472">
        <f t="shared" si="1"/>
        <v>1.0724110021675837E-2</v>
      </c>
      <c r="C27" s="472">
        <f t="shared" si="1"/>
        <v>1.0444077061951051E-2</v>
      </c>
      <c r="D27" s="472">
        <f t="shared" si="1"/>
        <v>1.0170438668719695E-2</v>
      </c>
      <c r="E27" s="472">
        <f t="shared" si="1"/>
        <v>9.9030755591642539E-3</v>
      </c>
      <c r="F27" s="472">
        <f t="shared" si="1"/>
        <v>9.6418699453583168E-3</v>
      </c>
      <c r="G27" s="472">
        <f t="shared" si="1"/>
        <v>9.3867055348385575E-3</v>
      </c>
      <c r="H27" s="472">
        <f t="shared" si="1"/>
        <v>9.1374675305726516E-3</v>
      </c>
      <c r="I27" s="472">
        <f t="shared" si="1"/>
        <v>8.8940426303367737E-3</v>
      </c>
      <c r="J27" s="472">
        <f t="shared" si="1"/>
        <v>8.6563190255165567E-3</v>
      </c>
      <c r="K27" s="472">
        <f t="shared" si="1"/>
        <v>8.4241863993457233E-3</v>
      </c>
    </row>
    <row r="28" spans="1:11">
      <c r="A28" s="471">
        <v>2.4</v>
      </c>
      <c r="B28" s="472">
        <f t="shared" si="1"/>
        <v>8.1975359245961554E-3</v>
      </c>
      <c r="C28" s="472">
        <f t="shared" si="1"/>
        <v>7.9762602607337252E-3</v>
      </c>
      <c r="D28" s="472">
        <f t="shared" si="1"/>
        <v>7.760253550553653E-3</v>
      </c>
      <c r="E28" s="472">
        <f t="shared" si="1"/>
        <v>7.5494114163091597E-3</v>
      </c>
      <c r="F28" s="472">
        <f t="shared" si="1"/>
        <v>7.3436309553482904E-3</v>
      </c>
      <c r="G28" s="472">
        <f t="shared" si="1"/>
        <v>7.1428107352714543E-3</v>
      </c>
      <c r="H28" s="472">
        <f t="shared" si="1"/>
        <v>6.9468507886243369E-3</v>
      </c>
      <c r="I28" s="472">
        <f t="shared" si="1"/>
        <v>6.7556526071406164E-3</v>
      </c>
      <c r="J28" s="472">
        <f t="shared" si="1"/>
        <v>6.5691191355468082E-3</v>
      </c>
      <c r="K28" s="472">
        <f t="shared" si="1"/>
        <v>6.3871547649432259E-3</v>
      </c>
    </row>
    <row r="29" spans="1:11">
      <c r="A29" s="471">
        <v>2.5</v>
      </c>
      <c r="B29" s="472">
        <f t="shared" si="1"/>
        <v>6.2096653257761592E-3</v>
      </c>
      <c r="C29" s="472">
        <f t="shared" si="1"/>
        <v>6.0365580804127017E-3</v>
      </c>
      <c r="D29" s="472">
        <f t="shared" si="1"/>
        <v>5.8677417153325528E-3</v>
      </c>
      <c r="E29" s="472">
        <f t="shared" si="1"/>
        <v>5.7031263329506698E-3</v>
      </c>
      <c r="F29" s="472">
        <f t="shared" si="1"/>
        <v>5.5426234430826504E-3</v>
      </c>
      <c r="G29" s="472">
        <f t="shared" ref="C29:K39" si="2">1-NORMSDIST(G$3+$A29)</f>
        <v>5.3861459540667234E-3</v>
      </c>
      <c r="H29" s="472">
        <f t="shared" si="2"/>
        <v>5.2336081635557807E-3</v>
      </c>
      <c r="I29" s="472">
        <f t="shared" si="2"/>
        <v>5.0849257489909983E-3</v>
      </c>
      <c r="J29" s="472">
        <f t="shared" si="2"/>
        <v>4.9400157577705883E-3</v>
      </c>
      <c r="K29" s="472">
        <f t="shared" si="2"/>
        <v>4.7987965971262314E-3</v>
      </c>
    </row>
    <row r="30" spans="1:11">
      <c r="A30" s="471">
        <v>2.6</v>
      </c>
      <c r="B30" s="472">
        <f t="shared" si="1"/>
        <v>4.661188023718732E-3</v>
      </c>
      <c r="C30" s="472">
        <f t="shared" si="2"/>
        <v>4.5271111329673319E-3</v>
      </c>
      <c r="D30" s="472">
        <f t="shared" si="2"/>
        <v>4.3964883481213413E-3</v>
      </c>
      <c r="E30" s="472">
        <f t="shared" si="2"/>
        <v>4.2692434090892961E-3</v>
      </c>
      <c r="F30" s="472">
        <f t="shared" si="2"/>
        <v>4.14530136103608E-3</v>
      </c>
      <c r="G30" s="472">
        <f t="shared" si="2"/>
        <v>4.0245885427583339E-3</v>
      </c>
      <c r="H30" s="472">
        <f t="shared" si="2"/>
        <v>3.907032574852809E-3</v>
      </c>
      <c r="I30" s="472">
        <f t="shared" si="2"/>
        <v>3.7925623476854353E-3</v>
      </c>
      <c r="J30" s="472">
        <f t="shared" si="2"/>
        <v>3.6811080091749826E-3</v>
      </c>
      <c r="K30" s="472">
        <f t="shared" si="2"/>
        <v>3.5726009523997515E-3</v>
      </c>
    </row>
    <row r="31" spans="1:11">
      <c r="A31" s="471">
        <v>2.7</v>
      </c>
      <c r="B31" s="472">
        <f t="shared" si="1"/>
        <v>3.4669738030406183E-3</v>
      </c>
      <c r="C31" s="472">
        <f t="shared" si="2"/>
        <v>3.3641604066692032E-3</v>
      </c>
      <c r="D31" s="472">
        <f t="shared" si="2"/>
        <v>3.2640958158912659E-3</v>
      </c>
      <c r="E31" s="472">
        <f t="shared" si="2"/>
        <v>3.1667162773577617E-3</v>
      </c>
      <c r="F31" s="472">
        <f t="shared" si="2"/>
        <v>3.0719592186504441E-3</v>
      </c>
      <c r="G31" s="472">
        <f t="shared" si="2"/>
        <v>2.9797632350545555E-3</v>
      </c>
      <c r="H31" s="472">
        <f t="shared" si="2"/>
        <v>2.8900680762261599E-3</v>
      </c>
      <c r="I31" s="472">
        <f t="shared" si="2"/>
        <v>2.8028146327649939E-3</v>
      </c>
      <c r="J31" s="472">
        <f t="shared" si="2"/>
        <v>2.7179449227012764E-3</v>
      </c>
      <c r="K31" s="472">
        <f t="shared" si="2"/>
        <v>2.6354020779049137E-3</v>
      </c>
    </row>
    <row r="32" spans="1:11">
      <c r="A32" s="471">
        <v>2.8</v>
      </c>
      <c r="B32" s="472">
        <f t="shared" si="1"/>
        <v>2.5551303304279793E-3</v>
      </c>
      <c r="C32" s="472">
        <f t="shared" si="2"/>
        <v>2.4770749987859109E-3</v>
      </c>
      <c r="D32" s="472">
        <f t="shared" si="2"/>
        <v>2.4011824741893006E-3</v>
      </c>
      <c r="E32" s="472">
        <f t="shared" si="2"/>
        <v>2.3274002067315003E-3</v>
      </c>
      <c r="F32" s="472">
        <f t="shared" si="2"/>
        <v>2.2556766915423632E-3</v>
      </c>
      <c r="G32" s="472">
        <f t="shared" si="2"/>
        <v>2.1859614549132322E-3</v>
      </c>
      <c r="H32" s="472">
        <f t="shared" si="2"/>
        <v>2.1182050404046082E-3</v>
      </c>
      <c r="I32" s="472">
        <f t="shared" si="2"/>
        <v>2.0523589949397181E-3</v>
      </c>
      <c r="J32" s="472">
        <f t="shared" si="2"/>
        <v>1.9883758548943087E-3</v>
      </c>
      <c r="K32" s="472">
        <f t="shared" si="2"/>
        <v>1.9262091321878838E-3</v>
      </c>
    </row>
    <row r="33" spans="1:11">
      <c r="A33" s="471">
        <v>2.9</v>
      </c>
      <c r="B33" s="472">
        <f t="shared" si="1"/>
        <v>1.8658133003840449E-3</v>
      </c>
      <c r="C33" s="472">
        <f t="shared" si="2"/>
        <v>1.8071437808064861E-3</v>
      </c>
      <c r="D33" s="472">
        <f t="shared" si="2"/>
        <v>1.7501569286760832E-3</v>
      </c>
      <c r="E33" s="472">
        <f t="shared" si="2"/>
        <v>1.694810019277293E-3</v>
      </c>
      <c r="F33" s="472">
        <f t="shared" si="2"/>
        <v>1.6410612341569708E-3</v>
      </c>
      <c r="G33" s="472">
        <f t="shared" si="2"/>
        <v>1.5888696473648212E-3</v>
      </c>
      <c r="H33" s="472">
        <f t="shared" si="2"/>
        <v>1.538195211738036E-3</v>
      </c>
      <c r="I33" s="472">
        <f t="shared" si="2"/>
        <v>1.4889987452374465E-3</v>
      </c>
      <c r="J33" s="472">
        <f t="shared" si="2"/>
        <v>1.4412419173399638E-3</v>
      </c>
      <c r="K33" s="472">
        <f t="shared" si="2"/>
        <v>1.3948872354923036E-3</v>
      </c>
    </row>
    <row r="34" spans="1:11">
      <c r="A34" s="471">
        <v>3</v>
      </c>
      <c r="B34" s="472">
        <f t="shared" si="1"/>
        <v>1.3498980316301035E-3</v>
      </c>
      <c r="C34" s="472">
        <f t="shared" si="2"/>
        <v>1.3062384487694256E-3</v>
      </c>
      <c r="D34" s="472">
        <f t="shared" si="2"/>
        <v>1.2638734276723129E-3</v>
      </c>
      <c r="E34" s="472">
        <f t="shared" si="2"/>
        <v>1.2227686935922799E-3</v>
      </c>
      <c r="F34" s="472">
        <f t="shared" si="2"/>
        <v>1.1828907431044033E-3</v>
      </c>
      <c r="G34" s="472">
        <f t="shared" si="2"/>
        <v>1.1442068310226761E-3</v>
      </c>
      <c r="H34" s="472">
        <f t="shared" si="2"/>
        <v>1.1066849574092874E-3</v>
      </c>
      <c r="I34" s="472">
        <f t="shared" si="2"/>
        <v>1.0702938546789387E-3</v>
      </c>
      <c r="J34" s="472">
        <f t="shared" si="2"/>
        <v>1.0350029748028566E-3</v>
      </c>
      <c r="K34" s="472">
        <f t="shared" si="2"/>
        <v>1.0007824766140594E-3</v>
      </c>
    </row>
    <row r="35" spans="1:11">
      <c r="A35" s="471">
        <v>3.1</v>
      </c>
      <c r="B35" s="472">
        <f t="shared" si="1"/>
        <v>9.6760321321831544E-4</v>
      </c>
      <c r="C35" s="472">
        <f t="shared" si="2"/>
        <v>9.3543671951412666E-4</v>
      </c>
      <c r="D35" s="472">
        <f t="shared" si="2"/>
        <v>9.042551998222903E-4</v>
      </c>
      <c r="E35" s="472">
        <f t="shared" si="2"/>
        <v>8.7403151563159032E-4</v>
      </c>
      <c r="F35" s="472">
        <f t="shared" si="2"/>
        <v>8.447391734586196E-4</v>
      </c>
      <c r="G35" s="472">
        <f t="shared" si="2"/>
        <v>8.1635231282861653E-4</v>
      </c>
      <c r="H35" s="472">
        <f t="shared" si="2"/>
        <v>7.8884569437553953E-4</v>
      </c>
      <c r="I35" s="472">
        <f t="shared" si="2"/>
        <v>7.6219468806726365E-4</v>
      </c>
      <c r="J35" s="472">
        <f t="shared" si="2"/>
        <v>7.3637526155390098E-4</v>
      </c>
      <c r="K35" s="472">
        <f t="shared" si="2"/>
        <v>7.1136396864535101E-4</v>
      </c>
    </row>
    <row r="36" spans="1:11">
      <c r="A36" s="471">
        <v>3.2</v>
      </c>
      <c r="B36" s="472">
        <f t="shared" si="1"/>
        <v>6.8713793791586042E-4</v>
      </c>
      <c r="C36" s="472">
        <f t="shared" si="2"/>
        <v>6.6367486143992238E-4</v>
      </c>
      <c r="D36" s="472">
        <f t="shared" si="2"/>
        <v>6.4095298366007025E-4</v>
      </c>
      <c r="E36" s="472">
        <f t="shared" si="2"/>
        <v>6.1895109038678786E-4</v>
      </c>
      <c r="F36" s="472">
        <f t="shared" si="2"/>
        <v>5.976484979344221E-4</v>
      </c>
      <c r="G36" s="472">
        <f t="shared" si="2"/>
        <v>5.7702504239076635E-4</v>
      </c>
      <c r="H36" s="472">
        <f t="shared" si="2"/>
        <v>5.5706106902464469E-4</v>
      </c>
      <c r="I36" s="472">
        <f t="shared" si="2"/>
        <v>5.377374218297204E-4</v>
      </c>
      <c r="J36" s="472">
        <f t="shared" si="2"/>
        <v>5.1903543320697132E-4</v>
      </c>
      <c r="K36" s="472">
        <f t="shared" si="2"/>
        <v>5.0093691378572114E-4</v>
      </c>
    </row>
    <row r="37" spans="1:11">
      <c r="A37" s="471">
        <v>3.3</v>
      </c>
      <c r="B37" s="472">
        <f t="shared" si="1"/>
        <v>4.8342414238378151E-4</v>
      </c>
      <c r="C37" s="472">
        <f t="shared" si="2"/>
        <v>4.6647985610759335E-4</v>
      </c>
      <c r="D37" s="472">
        <f t="shared" si="2"/>
        <v>4.5008724059214522E-4</v>
      </c>
      <c r="E37" s="472">
        <f t="shared" si="2"/>
        <v>4.3422992038166797E-4</v>
      </c>
      <c r="F37" s="472">
        <f t="shared" si="2"/>
        <v>4.1889194945032848E-4</v>
      </c>
      <c r="G37" s="472">
        <f t="shared" si="2"/>
        <v>4.0405780186403284E-4</v>
      </c>
      <c r="H37" s="472">
        <f t="shared" si="2"/>
        <v>3.8971236258200648E-4</v>
      </c>
      <c r="I37" s="472">
        <f t="shared" si="2"/>
        <v>3.7584091840003886E-4</v>
      </c>
      <c r="J37" s="472">
        <f t="shared" si="2"/>
        <v>3.6242914903306112E-4</v>
      </c>
      <c r="K37" s="472">
        <f t="shared" si="2"/>
        <v>3.4946311833794486E-4</v>
      </c>
    </row>
    <row r="38" spans="1:11">
      <c r="A38" s="471">
        <v>3.4</v>
      </c>
      <c r="B38" s="472">
        <f t="shared" si="1"/>
        <v>3.3692926567685522E-4</v>
      </c>
      <c r="C38" s="472">
        <f t="shared" si="2"/>
        <v>3.2481439741882667E-4</v>
      </c>
      <c r="D38" s="472">
        <f t="shared" si="2"/>
        <v>3.1310567858122695E-4</v>
      </c>
      <c r="E38" s="472">
        <f t="shared" si="2"/>
        <v>3.0179062460866657E-4</v>
      </c>
      <c r="F38" s="472">
        <f t="shared" si="2"/>
        <v>2.9085709329079723E-4</v>
      </c>
      <c r="G38" s="472">
        <f t="shared" si="2"/>
        <v>2.8029327681622362E-4</v>
      </c>
      <c r="H38" s="472">
        <f t="shared" si="2"/>
        <v>2.7008769396352772E-4</v>
      </c>
      <c r="I38" s="472">
        <f t="shared" si="2"/>
        <v>2.6022918242751825E-4</v>
      </c>
      <c r="J38" s="472">
        <f t="shared" si="2"/>
        <v>2.5070689128048329E-4</v>
      </c>
      <c r="K38" s="472">
        <f t="shared" si="2"/>
        <v>2.415102735678909E-4</v>
      </c>
    </row>
    <row r="39" spans="1:11">
      <c r="A39" s="474">
        <v>3.5</v>
      </c>
      <c r="B39" s="475">
        <f t="shared" si="1"/>
        <v>2.3262907903554009E-4</v>
      </c>
      <c r="C39" s="475">
        <f t="shared" si="2"/>
        <v>2.2405334699104884E-4</v>
      </c>
      <c r="D39" s="475">
        <f t="shared" si="2"/>
        <v>2.1577339929468309E-4</v>
      </c>
      <c r="E39" s="475">
        <f t="shared" si="2"/>
        <v>2.0777983348063689E-4</v>
      </c>
      <c r="F39" s="475">
        <f t="shared" si="2"/>
        <v>2.0006351600732053E-4</v>
      </c>
      <c r="G39" s="475">
        <f t="shared" si="2"/>
        <v>1.9261557563565734E-4</v>
      </c>
      <c r="H39" s="475">
        <f t="shared" si="2"/>
        <v>1.8542739693327981E-4</v>
      </c>
      <c r="I39" s="475">
        <f t="shared" si="2"/>
        <v>1.78490613904847E-4</v>
      </c>
      <c r="J39" s="475">
        <f t="shared" si="2"/>
        <v>1.7179710374592982E-4</v>
      </c>
      <c r="K39" s="475">
        <f t="shared" si="2"/>
        <v>1.6533898072013109E-4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portrait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/>
  </sheetViews>
  <sheetFormatPr defaultRowHeight="13.5"/>
  <cols>
    <col min="2" max="2" width="6.5" customWidth="1"/>
    <col min="11" max="11" width="9.5" bestFit="1" customWidth="1"/>
  </cols>
  <sheetData>
    <row r="1" spans="1:11" ht="66.75" customHeight="1">
      <c r="A1" s="468" t="s">
        <v>575</v>
      </c>
      <c r="B1" s="468" t="s">
        <v>576</v>
      </c>
    </row>
    <row r="3" spans="1:11">
      <c r="A3" s="575" t="s">
        <v>689</v>
      </c>
      <c r="B3" s="572"/>
      <c r="C3" s="477">
        <v>0.5</v>
      </c>
      <c r="D3" s="477">
        <v>0.4</v>
      </c>
      <c r="E3" s="477">
        <v>0.3</v>
      </c>
      <c r="F3" s="477">
        <v>0.2</v>
      </c>
      <c r="G3" s="477">
        <v>0.1</v>
      </c>
      <c r="H3" s="477">
        <v>0.05</v>
      </c>
      <c r="I3" s="477">
        <v>2.5000000000000001E-2</v>
      </c>
      <c r="J3" s="478">
        <v>0.01</v>
      </c>
      <c r="K3" s="478">
        <v>1E-3</v>
      </c>
    </row>
    <row r="4" spans="1:11">
      <c r="A4" s="576" t="s">
        <v>688</v>
      </c>
      <c r="B4" s="574"/>
      <c r="C4" s="479">
        <f>C3/2</f>
        <v>0.25</v>
      </c>
      <c r="D4" s="479">
        <f t="shared" ref="D4:J4" si="0">D3/2</f>
        <v>0.2</v>
      </c>
      <c r="E4" s="479">
        <f t="shared" si="0"/>
        <v>0.15</v>
      </c>
      <c r="F4" s="479">
        <f t="shared" si="0"/>
        <v>0.1</v>
      </c>
      <c r="G4" s="479">
        <f t="shared" si="0"/>
        <v>0.05</v>
      </c>
      <c r="H4" s="479">
        <f t="shared" si="0"/>
        <v>2.5000000000000001E-2</v>
      </c>
      <c r="I4" s="479">
        <f t="shared" si="0"/>
        <v>1.2500000000000001E-2</v>
      </c>
      <c r="J4" s="479">
        <f t="shared" si="0"/>
        <v>5.0000000000000001E-3</v>
      </c>
      <c r="K4" s="521">
        <f>K3/2</f>
        <v>5.0000000000000001E-4</v>
      </c>
    </row>
    <row r="5" spans="1:11">
      <c r="A5" s="480" t="s">
        <v>577</v>
      </c>
      <c r="B5" s="481">
        <v>1</v>
      </c>
      <c r="C5" s="472">
        <f>TINV(C$3,$B5)</f>
        <v>1</v>
      </c>
      <c r="D5" s="472">
        <f t="shared" ref="D5:K20" si="1">TINV(D$3,$B5)</f>
        <v>1.3763819204711736</v>
      </c>
      <c r="E5" s="472">
        <f t="shared" si="1"/>
        <v>1.9626105055051506</v>
      </c>
      <c r="F5" s="472">
        <f t="shared" si="1"/>
        <v>3.077683537175254</v>
      </c>
      <c r="G5" s="472">
        <f t="shared" si="1"/>
        <v>6.3137515146750438</v>
      </c>
      <c r="H5" s="472">
        <f t="shared" si="1"/>
        <v>12.706204736174707</v>
      </c>
      <c r="I5" s="472">
        <f t="shared" si="1"/>
        <v>25.451699579357079</v>
      </c>
      <c r="J5" s="473">
        <f t="shared" si="1"/>
        <v>63.656741162871583</v>
      </c>
      <c r="K5" s="473">
        <f>TINV(K$3,$B5)</f>
        <v>636.61924876871956</v>
      </c>
    </row>
    <row r="6" spans="1:11">
      <c r="A6" s="480"/>
      <c r="B6" s="481">
        <v>2</v>
      </c>
      <c r="C6" s="472">
        <f t="shared" ref="C6:K43" si="2">TINV(C$3,$B6)</f>
        <v>0.81649658092772592</v>
      </c>
      <c r="D6" s="472">
        <f t="shared" si="1"/>
        <v>1.0606601717798212</v>
      </c>
      <c r="E6" s="472">
        <f t="shared" si="1"/>
        <v>1.3862065601673439</v>
      </c>
      <c r="F6" s="472">
        <f t="shared" si="1"/>
        <v>1.8856180831641267</v>
      </c>
      <c r="G6" s="472">
        <f t="shared" si="1"/>
        <v>2.9199855803537269</v>
      </c>
      <c r="H6" s="472">
        <f t="shared" si="1"/>
        <v>4.3026527297494637</v>
      </c>
      <c r="I6" s="472">
        <f t="shared" si="1"/>
        <v>6.2053468165706942</v>
      </c>
      <c r="J6" s="473">
        <f t="shared" si="1"/>
        <v>9.9248432009182928</v>
      </c>
      <c r="K6" s="473">
        <f t="shared" si="1"/>
        <v>31.599054576443621</v>
      </c>
    </row>
    <row r="7" spans="1:11">
      <c r="A7" s="480"/>
      <c r="B7" s="481">
        <v>3</v>
      </c>
      <c r="C7" s="472">
        <f t="shared" si="2"/>
        <v>0.76489232840434507</v>
      </c>
      <c r="D7" s="472">
        <f t="shared" si="1"/>
        <v>0.97847231236330467</v>
      </c>
      <c r="E7" s="472">
        <f t="shared" si="1"/>
        <v>1.2497781050332251</v>
      </c>
      <c r="F7" s="472">
        <f t="shared" si="1"/>
        <v>1.63774435369621</v>
      </c>
      <c r="G7" s="472">
        <f t="shared" si="1"/>
        <v>2.3533634348018233</v>
      </c>
      <c r="H7" s="472">
        <f t="shared" si="1"/>
        <v>3.1824463052837091</v>
      </c>
      <c r="I7" s="472">
        <f t="shared" si="1"/>
        <v>4.1765348461044978</v>
      </c>
      <c r="J7" s="473">
        <f t="shared" si="1"/>
        <v>5.8409093097333571</v>
      </c>
      <c r="K7" s="473">
        <f t="shared" si="1"/>
        <v>12.923978636687485</v>
      </c>
    </row>
    <row r="8" spans="1:11">
      <c r="A8" s="480"/>
      <c r="B8" s="481">
        <v>4</v>
      </c>
      <c r="C8" s="472">
        <f t="shared" si="2"/>
        <v>0.74069708411268287</v>
      </c>
      <c r="D8" s="472">
        <f t="shared" si="1"/>
        <v>0.94096457723518057</v>
      </c>
      <c r="E8" s="472">
        <f t="shared" si="1"/>
        <v>1.189566852443694</v>
      </c>
      <c r="F8" s="472">
        <f t="shared" si="1"/>
        <v>1.5332062740589443</v>
      </c>
      <c r="G8" s="472">
        <f t="shared" si="1"/>
        <v>2.1318467863266499</v>
      </c>
      <c r="H8" s="472">
        <f t="shared" si="1"/>
        <v>2.7764451051977934</v>
      </c>
      <c r="I8" s="472">
        <f t="shared" si="1"/>
        <v>3.4954059325164377</v>
      </c>
      <c r="J8" s="473">
        <f t="shared" si="1"/>
        <v>4.604094871349993</v>
      </c>
      <c r="K8" s="473">
        <f t="shared" si="1"/>
        <v>8.6103015813792751</v>
      </c>
    </row>
    <row r="9" spans="1:11">
      <c r="A9" s="480"/>
      <c r="B9" s="481">
        <v>5</v>
      </c>
      <c r="C9" s="472">
        <f t="shared" si="2"/>
        <v>0.72668684380042159</v>
      </c>
      <c r="D9" s="472">
        <f t="shared" si="1"/>
        <v>0.91954378024082584</v>
      </c>
      <c r="E9" s="472">
        <f t="shared" si="1"/>
        <v>1.1557673428942929</v>
      </c>
      <c r="F9" s="472">
        <f t="shared" si="1"/>
        <v>1.4758840488244813</v>
      </c>
      <c r="G9" s="472">
        <f t="shared" si="1"/>
        <v>2.0150483733330233</v>
      </c>
      <c r="H9" s="472">
        <f t="shared" si="1"/>
        <v>2.570581835636315</v>
      </c>
      <c r="I9" s="472">
        <f t="shared" si="1"/>
        <v>3.1633814497486057</v>
      </c>
      <c r="J9" s="473">
        <f t="shared" si="1"/>
        <v>4.0321429835552278</v>
      </c>
      <c r="K9" s="473">
        <f t="shared" si="1"/>
        <v>6.8688266258811099</v>
      </c>
    </row>
    <row r="10" spans="1:11">
      <c r="A10" s="480"/>
      <c r="B10" s="481">
        <v>6</v>
      </c>
      <c r="C10" s="472">
        <f t="shared" si="2"/>
        <v>0.71755819649141217</v>
      </c>
      <c r="D10" s="472">
        <f t="shared" si="1"/>
        <v>0.905703285180531</v>
      </c>
      <c r="E10" s="472">
        <f t="shared" si="1"/>
        <v>1.1341569306757562</v>
      </c>
      <c r="F10" s="472">
        <f t="shared" si="1"/>
        <v>1.4397557472651481</v>
      </c>
      <c r="G10" s="472">
        <f t="shared" si="1"/>
        <v>1.9431802805153031</v>
      </c>
      <c r="H10" s="472">
        <f t="shared" si="1"/>
        <v>2.4469118511449697</v>
      </c>
      <c r="I10" s="472">
        <f t="shared" si="1"/>
        <v>2.9686866841534614</v>
      </c>
      <c r="J10" s="473">
        <f t="shared" si="1"/>
        <v>3.7074280213247794</v>
      </c>
      <c r="K10" s="473">
        <f t="shared" si="1"/>
        <v>5.9588161788187586</v>
      </c>
    </row>
    <row r="11" spans="1:11">
      <c r="A11" s="480"/>
      <c r="B11" s="481">
        <v>7</v>
      </c>
      <c r="C11" s="472">
        <f t="shared" si="2"/>
        <v>0.71114177808178591</v>
      </c>
      <c r="D11" s="472">
        <f t="shared" si="1"/>
        <v>0.89602964431376519</v>
      </c>
      <c r="E11" s="472">
        <f t="shared" si="1"/>
        <v>1.1191591283613647</v>
      </c>
      <c r="F11" s="472">
        <f t="shared" si="1"/>
        <v>1.4149239276505079</v>
      </c>
      <c r="G11" s="472">
        <f t="shared" si="1"/>
        <v>1.8945786050900073</v>
      </c>
      <c r="H11" s="472">
        <f t="shared" si="1"/>
        <v>2.3646242515927849</v>
      </c>
      <c r="I11" s="472">
        <f t="shared" si="1"/>
        <v>2.8412442485882088</v>
      </c>
      <c r="J11" s="473">
        <f t="shared" si="1"/>
        <v>3.4994832973504946</v>
      </c>
      <c r="K11" s="473">
        <f t="shared" si="1"/>
        <v>5.4078825208617252</v>
      </c>
    </row>
    <row r="12" spans="1:11">
      <c r="A12" s="480"/>
      <c r="B12" s="481">
        <v>8</v>
      </c>
      <c r="C12" s="472">
        <f t="shared" si="2"/>
        <v>0.70638661264483749</v>
      </c>
      <c r="D12" s="472">
        <f t="shared" si="1"/>
        <v>0.88888951776701974</v>
      </c>
      <c r="E12" s="472">
        <f t="shared" si="1"/>
        <v>1.1081454445582559</v>
      </c>
      <c r="F12" s="472">
        <f t="shared" si="1"/>
        <v>1.3968153097438645</v>
      </c>
      <c r="G12" s="472">
        <f t="shared" si="1"/>
        <v>1.8595480375308981</v>
      </c>
      <c r="H12" s="472">
        <f t="shared" si="1"/>
        <v>2.3060041352041671</v>
      </c>
      <c r="I12" s="472">
        <f t="shared" si="1"/>
        <v>2.7515235960630515</v>
      </c>
      <c r="J12" s="473">
        <f t="shared" si="1"/>
        <v>3.3553873313333953</v>
      </c>
      <c r="K12" s="473">
        <f t="shared" si="1"/>
        <v>5.0413054333733669</v>
      </c>
    </row>
    <row r="13" spans="1:11">
      <c r="A13" s="480"/>
      <c r="B13" s="481">
        <v>9</v>
      </c>
      <c r="C13" s="472">
        <f t="shared" si="2"/>
        <v>0.70272214675132494</v>
      </c>
      <c r="D13" s="472">
        <f t="shared" si="1"/>
        <v>0.8834038596855347</v>
      </c>
      <c r="E13" s="472">
        <f t="shared" si="1"/>
        <v>1.0997161963946571</v>
      </c>
      <c r="F13" s="472">
        <f t="shared" si="1"/>
        <v>1.383028738396632</v>
      </c>
      <c r="G13" s="472">
        <f t="shared" si="1"/>
        <v>1.8331129326562374</v>
      </c>
      <c r="H13" s="472">
        <f t="shared" si="1"/>
        <v>2.2621571627982053</v>
      </c>
      <c r="I13" s="472">
        <f t="shared" si="1"/>
        <v>2.6850108468164544</v>
      </c>
      <c r="J13" s="473">
        <f t="shared" si="1"/>
        <v>3.2498355415921263</v>
      </c>
      <c r="K13" s="473">
        <f t="shared" si="1"/>
        <v>4.7809125859311381</v>
      </c>
    </row>
    <row r="14" spans="1:11">
      <c r="A14" s="480"/>
      <c r="B14" s="481">
        <v>10</v>
      </c>
      <c r="C14" s="472">
        <f t="shared" si="2"/>
        <v>0.69981206131243168</v>
      </c>
      <c r="D14" s="472">
        <f t="shared" si="1"/>
        <v>0.87905782855058789</v>
      </c>
      <c r="E14" s="472">
        <f t="shared" si="1"/>
        <v>1.0930580735905258</v>
      </c>
      <c r="F14" s="472">
        <f t="shared" si="1"/>
        <v>1.3721836411103363</v>
      </c>
      <c r="G14" s="472">
        <f t="shared" si="1"/>
        <v>1.812461122811676</v>
      </c>
      <c r="H14" s="472">
        <f t="shared" si="1"/>
        <v>2.2281388519862744</v>
      </c>
      <c r="I14" s="472">
        <f t="shared" si="1"/>
        <v>2.6337669157115977</v>
      </c>
      <c r="J14" s="473">
        <f t="shared" si="1"/>
        <v>3.1692726726169518</v>
      </c>
      <c r="K14" s="473">
        <f t="shared" si="1"/>
        <v>4.586893858702636</v>
      </c>
    </row>
    <row r="15" spans="1:11">
      <c r="A15" s="480"/>
      <c r="B15" s="481">
        <v>11</v>
      </c>
      <c r="C15" s="472">
        <f t="shared" si="2"/>
        <v>0.69744532755988053</v>
      </c>
      <c r="D15" s="472">
        <f t="shared" si="1"/>
        <v>0.87552997807388222</v>
      </c>
      <c r="E15" s="472">
        <f t="shared" si="1"/>
        <v>1.0876663803503823</v>
      </c>
      <c r="F15" s="472">
        <f t="shared" si="1"/>
        <v>1.3634303180205409</v>
      </c>
      <c r="G15" s="472">
        <f t="shared" si="1"/>
        <v>1.7958848187040437</v>
      </c>
      <c r="H15" s="472">
        <f t="shared" si="1"/>
        <v>2.2009851600916384</v>
      </c>
      <c r="I15" s="472">
        <f t="shared" si="1"/>
        <v>2.5930926825393619</v>
      </c>
      <c r="J15" s="473">
        <f t="shared" si="1"/>
        <v>3.1058065155392809</v>
      </c>
      <c r="K15" s="473">
        <f t="shared" si="1"/>
        <v>4.4369793382344493</v>
      </c>
    </row>
    <row r="16" spans="1:11">
      <c r="A16" s="480"/>
      <c r="B16" s="481">
        <v>12</v>
      </c>
      <c r="C16" s="472">
        <f t="shared" si="2"/>
        <v>0.69548286551179161</v>
      </c>
      <c r="D16" s="472">
        <f t="shared" si="1"/>
        <v>0.87260929158813794</v>
      </c>
      <c r="E16" s="472">
        <f t="shared" si="1"/>
        <v>1.0832114204565071</v>
      </c>
      <c r="F16" s="472">
        <f t="shared" si="1"/>
        <v>1.3562173340232047</v>
      </c>
      <c r="G16" s="472">
        <f t="shared" si="1"/>
        <v>1.7822875556493194</v>
      </c>
      <c r="H16" s="472">
        <f t="shared" si="1"/>
        <v>2.1788128296672284</v>
      </c>
      <c r="I16" s="472">
        <f t="shared" si="1"/>
        <v>2.560032959359245</v>
      </c>
      <c r="J16" s="473">
        <f t="shared" si="1"/>
        <v>3.0545395893929017</v>
      </c>
      <c r="K16" s="473">
        <f t="shared" si="1"/>
        <v>4.3177912836061845</v>
      </c>
    </row>
    <row r="17" spans="1:11">
      <c r="A17" s="480"/>
      <c r="B17" s="481">
        <v>13</v>
      </c>
      <c r="C17" s="472">
        <f t="shared" si="2"/>
        <v>0.69382930423544042</v>
      </c>
      <c r="D17" s="472">
        <f t="shared" si="1"/>
        <v>0.87015153396817235</v>
      </c>
      <c r="E17" s="472">
        <f t="shared" si="1"/>
        <v>1.0794687370358969</v>
      </c>
      <c r="F17" s="472">
        <f t="shared" si="1"/>
        <v>1.3501712887800554</v>
      </c>
      <c r="G17" s="472">
        <f t="shared" si="1"/>
        <v>1.7709333959868729</v>
      </c>
      <c r="H17" s="472">
        <f t="shared" si="1"/>
        <v>2.1603686564627926</v>
      </c>
      <c r="I17" s="472">
        <f t="shared" si="1"/>
        <v>2.5326378146609487</v>
      </c>
      <c r="J17" s="473">
        <f t="shared" si="1"/>
        <v>3.0122758387165782</v>
      </c>
      <c r="K17" s="473">
        <f t="shared" si="1"/>
        <v>4.2208317277071208</v>
      </c>
    </row>
    <row r="18" spans="1:11">
      <c r="A18" s="480"/>
      <c r="B18" s="481">
        <v>14</v>
      </c>
      <c r="C18" s="472">
        <f t="shared" si="2"/>
        <v>0.69241706957000537</v>
      </c>
      <c r="D18" s="472">
        <f t="shared" si="1"/>
        <v>0.86805478155742033</v>
      </c>
      <c r="E18" s="472">
        <f t="shared" si="1"/>
        <v>1.0762802445838149</v>
      </c>
      <c r="F18" s="472">
        <f t="shared" si="1"/>
        <v>1.3450303744546506</v>
      </c>
      <c r="G18" s="472">
        <f t="shared" si="1"/>
        <v>1.7613101357748921</v>
      </c>
      <c r="H18" s="472">
        <f t="shared" si="1"/>
        <v>2.1447866879178044</v>
      </c>
      <c r="I18" s="472">
        <f t="shared" si="1"/>
        <v>2.5095694114933247</v>
      </c>
      <c r="J18" s="473">
        <f t="shared" si="1"/>
        <v>2.9768427343708348</v>
      </c>
      <c r="K18" s="473">
        <f t="shared" si="1"/>
        <v>4.1404541127382029</v>
      </c>
    </row>
    <row r="19" spans="1:11">
      <c r="A19" s="480"/>
      <c r="B19" s="481">
        <v>15</v>
      </c>
      <c r="C19" s="472">
        <f t="shared" si="2"/>
        <v>0.6911969489584906</v>
      </c>
      <c r="D19" s="472">
        <f t="shared" si="1"/>
        <v>0.86624497319495286</v>
      </c>
      <c r="E19" s="472">
        <f t="shared" si="1"/>
        <v>1.0735313955824206</v>
      </c>
      <c r="F19" s="472">
        <f t="shared" si="1"/>
        <v>1.3406056078504547</v>
      </c>
      <c r="G19" s="472">
        <f t="shared" si="1"/>
        <v>1.7530503556925723</v>
      </c>
      <c r="H19" s="472">
        <f t="shared" si="1"/>
        <v>2.1314495455597742</v>
      </c>
      <c r="I19" s="472">
        <f t="shared" si="1"/>
        <v>2.4898797034798905</v>
      </c>
      <c r="J19" s="473">
        <f t="shared" si="1"/>
        <v>2.9467128834752381</v>
      </c>
      <c r="K19" s="473">
        <f t="shared" si="1"/>
        <v>4.0727651959037905</v>
      </c>
    </row>
    <row r="20" spans="1:11">
      <c r="A20" s="480"/>
      <c r="B20" s="481">
        <v>16</v>
      </c>
      <c r="C20" s="472">
        <f t="shared" si="2"/>
        <v>0.69013225381055954</v>
      </c>
      <c r="D20" s="472">
        <f t="shared" si="1"/>
        <v>0.86466700179829137</v>
      </c>
      <c r="E20" s="472">
        <f t="shared" si="1"/>
        <v>1.071137163284315</v>
      </c>
      <c r="F20" s="472">
        <f t="shared" si="1"/>
        <v>1.3367571673273144</v>
      </c>
      <c r="G20" s="472">
        <f t="shared" si="1"/>
        <v>1.7458836762762506</v>
      </c>
      <c r="H20" s="472">
        <f t="shared" si="1"/>
        <v>2.119905299221255</v>
      </c>
      <c r="I20" s="472">
        <f t="shared" si="1"/>
        <v>2.4728783224615718</v>
      </c>
      <c r="J20" s="473">
        <f t="shared" si="1"/>
        <v>2.9207816224251002</v>
      </c>
      <c r="K20" s="473">
        <f t="shared" si="1"/>
        <v>4.0149963271840559</v>
      </c>
    </row>
    <row r="21" spans="1:11">
      <c r="A21" s="480"/>
      <c r="B21" s="481">
        <v>17</v>
      </c>
      <c r="C21" s="472">
        <f t="shared" si="2"/>
        <v>0.68919507515393985</v>
      </c>
      <c r="D21" s="472">
        <f t="shared" si="2"/>
        <v>0.86327901742005297</v>
      </c>
      <c r="E21" s="472">
        <f t="shared" si="2"/>
        <v>1.0690331106211022</v>
      </c>
      <c r="F21" s="472">
        <f t="shared" si="2"/>
        <v>1.3333793897216262</v>
      </c>
      <c r="G21" s="472">
        <f t="shared" si="2"/>
        <v>1.7396067260750732</v>
      </c>
      <c r="H21" s="472">
        <f t="shared" si="2"/>
        <v>2.109815577833317</v>
      </c>
      <c r="I21" s="472">
        <f t="shared" si="2"/>
        <v>2.4580507203792843</v>
      </c>
      <c r="J21" s="473">
        <f t="shared" si="2"/>
        <v>2.8982305196774178</v>
      </c>
      <c r="K21" s="473">
        <f t="shared" si="2"/>
        <v>3.9651262721190315</v>
      </c>
    </row>
    <row r="22" spans="1:11">
      <c r="A22" s="480"/>
      <c r="B22" s="481">
        <v>18</v>
      </c>
      <c r="C22" s="472">
        <f t="shared" si="2"/>
        <v>0.68836380646620021</v>
      </c>
      <c r="D22" s="472">
        <f t="shared" si="2"/>
        <v>0.86204866798959834</v>
      </c>
      <c r="E22" s="472">
        <f t="shared" si="2"/>
        <v>1.0671695155355498</v>
      </c>
      <c r="F22" s="472">
        <f t="shared" si="2"/>
        <v>1.3303909435699084</v>
      </c>
      <c r="G22" s="472">
        <f t="shared" si="2"/>
        <v>1.7340636066175394</v>
      </c>
      <c r="H22" s="472">
        <f t="shared" si="2"/>
        <v>2.1009220402410378</v>
      </c>
      <c r="I22" s="472">
        <f t="shared" si="2"/>
        <v>2.4450056165149427</v>
      </c>
      <c r="J22" s="473">
        <f t="shared" si="2"/>
        <v>2.8784404727386073</v>
      </c>
      <c r="K22" s="473">
        <f t="shared" si="2"/>
        <v>3.9216458250851596</v>
      </c>
    </row>
    <row r="23" spans="1:11">
      <c r="A23" s="480"/>
      <c r="B23" s="481">
        <v>19</v>
      </c>
      <c r="C23" s="472">
        <f t="shared" si="2"/>
        <v>0.68762146020395809</v>
      </c>
      <c r="D23" s="472">
        <f t="shared" si="2"/>
        <v>0.86095055026892919</v>
      </c>
      <c r="E23" s="472">
        <f t="shared" si="2"/>
        <v>1.0655073985870127</v>
      </c>
      <c r="F23" s="472">
        <f t="shared" si="2"/>
        <v>1.3277282090267981</v>
      </c>
      <c r="G23" s="472">
        <f t="shared" si="2"/>
        <v>1.7291328115213698</v>
      </c>
      <c r="H23" s="472">
        <f t="shared" si="2"/>
        <v>2.0930240544083096</v>
      </c>
      <c r="I23" s="472">
        <f t="shared" si="2"/>
        <v>2.4334402113749696</v>
      </c>
      <c r="J23" s="473">
        <f t="shared" si="2"/>
        <v>2.8609346064649799</v>
      </c>
      <c r="K23" s="473">
        <f t="shared" si="2"/>
        <v>3.883405852592082</v>
      </c>
    </row>
    <row r="24" spans="1:11">
      <c r="A24" s="480"/>
      <c r="B24" s="481">
        <v>20</v>
      </c>
      <c r="C24" s="472">
        <f t="shared" si="2"/>
        <v>0.68695449644880313</v>
      </c>
      <c r="D24" s="472">
        <f t="shared" si="2"/>
        <v>0.85996443973238734</v>
      </c>
      <c r="E24" s="472">
        <f t="shared" si="2"/>
        <v>1.0640157711603981</v>
      </c>
      <c r="F24" s="472">
        <f t="shared" si="2"/>
        <v>1.3253407069850465</v>
      </c>
      <c r="G24" s="472">
        <f t="shared" si="2"/>
        <v>1.7247182429207868</v>
      </c>
      <c r="H24" s="472">
        <f t="shared" si="2"/>
        <v>2.0859634472658648</v>
      </c>
      <c r="I24" s="472">
        <f t="shared" si="2"/>
        <v>2.4231165398734076</v>
      </c>
      <c r="J24" s="473">
        <f t="shared" si="2"/>
        <v>2.8453397097861091</v>
      </c>
      <c r="K24" s="473">
        <f t="shared" si="2"/>
        <v>3.8495162749308265</v>
      </c>
    </row>
    <row r="25" spans="1:11">
      <c r="A25" s="480"/>
      <c r="B25" s="481">
        <v>21</v>
      </c>
      <c r="C25" s="472">
        <f t="shared" si="2"/>
        <v>0.68635199072695385</v>
      </c>
      <c r="D25" s="472">
        <f t="shared" si="2"/>
        <v>0.85907403519482572</v>
      </c>
      <c r="E25" s="472">
        <f t="shared" si="2"/>
        <v>1.0626696881250381</v>
      </c>
      <c r="F25" s="472">
        <f t="shared" si="2"/>
        <v>1.3231878738651732</v>
      </c>
      <c r="G25" s="472">
        <f t="shared" si="2"/>
        <v>1.7207429028118781</v>
      </c>
      <c r="H25" s="472">
        <f t="shared" si="2"/>
        <v>2.07961384472768</v>
      </c>
      <c r="I25" s="472">
        <f t="shared" si="2"/>
        <v>2.4138450165989993</v>
      </c>
      <c r="J25" s="473">
        <f t="shared" si="2"/>
        <v>2.8313595580230499</v>
      </c>
      <c r="K25" s="473">
        <f t="shared" si="2"/>
        <v>3.8192771642744621</v>
      </c>
    </row>
    <row r="26" spans="1:11">
      <c r="A26" s="480"/>
      <c r="B26" s="481">
        <v>22</v>
      </c>
      <c r="C26" s="472">
        <f t="shared" si="2"/>
        <v>0.68580503172188534</v>
      </c>
      <c r="D26" s="472">
        <f t="shared" si="2"/>
        <v>0.85826605165820524</v>
      </c>
      <c r="E26" s="472">
        <f t="shared" si="2"/>
        <v>1.0614488433804641</v>
      </c>
      <c r="F26" s="472">
        <f t="shared" si="2"/>
        <v>1.3212367416133624</v>
      </c>
      <c r="G26" s="472">
        <f t="shared" si="2"/>
        <v>1.7171443743802424</v>
      </c>
      <c r="H26" s="472">
        <f t="shared" si="2"/>
        <v>2.0738730679040258</v>
      </c>
      <c r="I26" s="472">
        <f t="shared" si="2"/>
        <v>2.4054727462619341</v>
      </c>
      <c r="J26" s="473">
        <f t="shared" si="2"/>
        <v>2.8187560606001436</v>
      </c>
      <c r="K26" s="473">
        <f t="shared" si="2"/>
        <v>3.79213067169839</v>
      </c>
    </row>
    <row r="27" spans="1:11">
      <c r="A27" s="480"/>
      <c r="B27" s="481">
        <v>23</v>
      </c>
      <c r="C27" s="472">
        <f t="shared" si="2"/>
        <v>0.68530627806129341</v>
      </c>
      <c r="D27" s="472">
        <f t="shared" si="2"/>
        <v>0.85752955368803352</v>
      </c>
      <c r="E27" s="472">
        <f t="shared" si="2"/>
        <v>1.0603365395897402</v>
      </c>
      <c r="F27" s="472">
        <f t="shared" si="2"/>
        <v>1.3194602398161621</v>
      </c>
      <c r="G27" s="472">
        <f t="shared" si="2"/>
        <v>1.7138715277470482</v>
      </c>
      <c r="H27" s="472">
        <f t="shared" si="2"/>
        <v>2.0686576104190491</v>
      </c>
      <c r="I27" s="472">
        <f t="shared" si="2"/>
        <v>2.397875064657109</v>
      </c>
      <c r="J27" s="473">
        <f t="shared" si="2"/>
        <v>2.807335683769999</v>
      </c>
      <c r="K27" s="473">
        <f t="shared" si="2"/>
        <v>3.7676268043117811</v>
      </c>
    </row>
    <row r="28" spans="1:11">
      <c r="A28" s="480"/>
      <c r="B28" s="481">
        <v>24</v>
      </c>
      <c r="C28" s="472">
        <f t="shared" si="2"/>
        <v>0.68484962723698206</v>
      </c>
      <c r="D28" s="472">
        <f t="shared" si="2"/>
        <v>0.85685545807565711</v>
      </c>
      <c r="E28" s="472">
        <f t="shared" si="2"/>
        <v>1.0593189207557108</v>
      </c>
      <c r="F28" s="472">
        <f t="shared" si="2"/>
        <v>1.3178359336731498</v>
      </c>
      <c r="G28" s="472">
        <f t="shared" si="2"/>
        <v>1.7108820799094284</v>
      </c>
      <c r="H28" s="472">
        <f t="shared" si="2"/>
        <v>2.0638985616280254</v>
      </c>
      <c r="I28" s="472">
        <f t="shared" si="2"/>
        <v>2.390949315129467</v>
      </c>
      <c r="J28" s="473">
        <f t="shared" si="2"/>
        <v>2.7969395047744556</v>
      </c>
      <c r="K28" s="473">
        <f t="shared" si="2"/>
        <v>3.7453986192900528</v>
      </c>
    </row>
    <row r="29" spans="1:11">
      <c r="A29" s="480"/>
      <c r="B29" s="481">
        <v>25</v>
      </c>
      <c r="C29" s="472">
        <f t="shared" si="2"/>
        <v>0.68442996490426722</v>
      </c>
      <c r="D29" s="472">
        <f t="shared" si="2"/>
        <v>0.85623615767646943</v>
      </c>
      <c r="E29" s="472">
        <f t="shared" si="2"/>
        <v>1.0583843926109098</v>
      </c>
      <c r="F29" s="472">
        <f t="shared" si="2"/>
        <v>1.3163450726738706</v>
      </c>
      <c r="G29" s="472">
        <f t="shared" si="2"/>
        <v>1.7081407612518986</v>
      </c>
      <c r="H29" s="472">
        <f t="shared" si="2"/>
        <v>2.0595385527532977</v>
      </c>
      <c r="I29" s="472">
        <f t="shared" si="2"/>
        <v>2.3846102008046892</v>
      </c>
      <c r="J29" s="473">
        <f t="shared" si="2"/>
        <v>2.7874358136769706</v>
      </c>
      <c r="K29" s="473">
        <f t="shared" si="2"/>
        <v>3.7251439497286496</v>
      </c>
    </row>
    <row r="30" spans="1:11">
      <c r="A30" s="480"/>
      <c r="B30" s="481">
        <v>26</v>
      </c>
      <c r="C30" s="472">
        <f t="shared" si="2"/>
        <v>0.68404297268287217</v>
      </c>
      <c r="D30" s="472">
        <f t="shared" si="2"/>
        <v>0.85566523332816824</v>
      </c>
      <c r="E30" s="472">
        <f t="shared" si="2"/>
        <v>1.0575231793060751</v>
      </c>
      <c r="F30" s="472">
        <f t="shared" si="2"/>
        <v>1.3149718642705173</v>
      </c>
      <c r="G30" s="472">
        <f t="shared" si="2"/>
        <v>1.7056179197592738</v>
      </c>
      <c r="H30" s="472">
        <f t="shared" si="2"/>
        <v>2.0555294386428731</v>
      </c>
      <c r="I30" s="472">
        <f t="shared" si="2"/>
        <v>2.3787862662355872</v>
      </c>
      <c r="J30" s="473">
        <f t="shared" si="2"/>
        <v>2.7787145333296839</v>
      </c>
      <c r="K30" s="473">
        <f t="shared" si="2"/>
        <v>3.7066117434809116</v>
      </c>
    </row>
    <row r="31" spans="1:11">
      <c r="A31" s="480"/>
      <c r="B31" s="481">
        <v>27</v>
      </c>
      <c r="C31" s="472">
        <f t="shared" si="2"/>
        <v>0.68368497913103199</v>
      </c>
      <c r="D31" s="472">
        <f t="shared" si="2"/>
        <v>0.85513723069428371</v>
      </c>
      <c r="E31" s="472">
        <f t="shared" si="2"/>
        <v>1.0567269804196731</v>
      </c>
      <c r="F31" s="472">
        <f t="shared" si="2"/>
        <v>1.3137029128292739</v>
      </c>
      <c r="G31" s="472">
        <f t="shared" si="2"/>
        <v>1.7032884457221271</v>
      </c>
      <c r="H31" s="472">
        <f t="shared" si="2"/>
        <v>2.0518305164802859</v>
      </c>
      <c r="I31" s="472">
        <f t="shared" si="2"/>
        <v>2.3734172009126082</v>
      </c>
      <c r="J31" s="473">
        <f t="shared" si="2"/>
        <v>2.770682957122212</v>
      </c>
      <c r="K31" s="473">
        <f t="shared" si="2"/>
        <v>3.6895917134592362</v>
      </c>
    </row>
    <row r="32" spans="1:11">
      <c r="A32" s="480"/>
      <c r="B32" s="481">
        <v>28</v>
      </c>
      <c r="C32" s="472">
        <f t="shared" si="2"/>
        <v>0.68335284298850385</v>
      </c>
      <c r="D32" s="472">
        <f t="shared" si="2"/>
        <v>0.85464748558222203</v>
      </c>
      <c r="E32" s="472">
        <f t="shared" si="2"/>
        <v>1.0559887027683208</v>
      </c>
      <c r="F32" s="472">
        <f t="shared" si="2"/>
        <v>1.3125267815926682</v>
      </c>
      <c r="G32" s="472">
        <f t="shared" si="2"/>
        <v>1.7011309342659326</v>
      </c>
      <c r="H32" s="472">
        <f t="shared" si="2"/>
        <v>2.0484071417952445</v>
      </c>
      <c r="I32" s="472">
        <f t="shared" si="2"/>
        <v>2.3684517491687451</v>
      </c>
      <c r="J32" s="473">
        <f t="shared" si="2"/>
        <v>2.7632624554614447</v>
      </c>
      <c r="K32" s="473">
        <f t="shared" si="2"/>
        <v>3.6739064007012763</v>
      </c>
    </row>
    <row r="33" spans="1:11">
      <c r="A33" s="480"/>
      <c r="B33" s="481">
        <v>29</v>
      </c>
      <c r="C33" s="472">
        <f t="shared" si="2"/>
        <v>0.68304386082161361</v>
      </c>
      <c r="D33" s="472">
        <f t="shared" si="2"/>
        <v>0.85419198588185485</v>
      </c>
      <c r="E33" s="472">
        <f t="shared" si="2"/>
        <v>1.0553022486563057</v>
      </c>
      <c r="F33" s="472">
        <f t="shared" si="2"/>
        <v>1.3114336473015527</v>
      </c>
      <c r="G33" s="472">
        <f t="shared" si="2"/>
        <v>1.6991270265334986</v>
      </c>
      <c r="H33" s="472">
        <f t="shared" si="2"/>
        <v>2.0452296421327048</v>
      </c>
      <c r="I33" s="472">
        <f t="shared" si="2"/>
        <v>2.3638460732083098</v>
      </c>
      <c r="J33" s="473">
        <f t="shared" si="2"/>
        <v>2.7563859036706049</v>
      </c>
      <c r="K33" s="473">
        <f t="shared" si="2"/>
        <v>3.659405019466333</v>
      </c>
    </row>
    <row r="34" spans="1:11">
      <c r="A34" s="480"/>
      <c r="B34" s="481">
        <v>30</v>
      </c>
      <c r="C34" s="472">
        <f t="shared" si="2"/>
        <v>0.68275569332128949</v>
      </c>
      <c r="D34" s="472">
        <f t="shared" si="2"/>
        <v>0.85376726147129767</v>
      </c>
      <c r="E34" s="472">
        <f t="shared" si="2"/>
        <v>1.0546623471785603</v>
      </c>
      <c r="F34" s="472">
        <f t="shared" si="2"/>
        <v>1.3104150253913947</v>
      </c>
      <c r="G34" s="472">
        <f t="shared" si="2"/>
        <v>1.6972608865939587</v>
      </c>
      <c r="H34" s="472">
        <f t="shared" si="2"/>
        <v>2.0422724563012378</v>
      </c>
      <c r="I34" s="472">
        <f t="shared" si="2"/>
        <v>2.3595624587009287</v>
      </c>
      <c r="J34" s="473">
        <f t="shared" si="2"/>
        <v>2.7499956535672259</v>
      </c>
      <c r="K34" s="473">
        <f t="shared" si="2"/>
        <v>3.6459586350420214</v>
      </c>
    </row>
    <row r="35" spans="1:11">
      <c r="A35" s="480"/>
      <c r="B35" s="481">
        <v>40</v>
      </c>
      <c r="C35" s="472">
        <f t="shared" si="2"/>
        <v>0.68067271716444966</v>
      </c>
      <c r="D35" s="472">
        <f t="shared" si="2"/>
        <v>0.85069979579045529</v>
      </c>
      <c r="E35" s="472">
        <f t="shared" si="2"/>
        <v>1.0500457784051431</v>
      </c>
      <c r="F35" s="472">
        <f t="shared" si="2"/>
        <v>1.3030770526071962</v>
      </c>
      <c r="G35" s="472">
        <f t="shared" si="2"/>
        <v>1.6838510133356521</v>
      </c>
      <c r="H35" s="472">
        <f t="shared" si="2"/>
        <v>2.0210753903062737</v>
      </c>
      <c r="I35" s="472">
        <f t="shared" si="2"/>
        <v>2.3289347675691143</v>
      </c>
      <c r="J35" s="473">
        <f t="shared" si="2"/>
        <v>2.7044592674331631</v>
      </c>
      <c r="K35" s="473">
        <f t="shared" si="2"/>
        <v>3.5509657608633112</v>
      </c>
    </row>
    <row r="36" spans="1:11">
      <c r="A36" s="480"/>
      <c r="B36" s="481">
        <v>50</v>
      </c>
      <c r="C36" s="472">
        <f t="shared" si="2"/>
        <v>0.6794282003263471</v>
      </c>
      <c r="D36" s="472">
        <f t="shared" si="2"/>
        <v>0.84886924450866619</v>
      </c>
      <c r="E36" s="472">
        <f t="shared" si="2"/>
        <v>1.0472949265516827</v>
      </c>
      <c r="F36" s="472">
        <f t="shared" si="2"/>
        <v>1.2987136941948108</v>
      </c>
      <c r="G36" s="472">
        <f t="shared" si="2"/>
        <v>1.6759050251630967</v>
      </c>
      <c r="H36" s="472">
        <f t="shared" si="2"/>
        <v>2.0085591121007611</v>
      </c>
      <c r="I36" s="472">
        <f t="shared" si="2"/>
        <v>2.3109139355649035</v>
      </c>
      <c r="J36" s="473">
        <f t="shared" si="2"/>
        <v>2.6777932709408443</v>
      </c>
      <c r="K36" s="473">
        <f t="shared" si="2"/>
        <v>3.4960128818111396</v>
      </c>
    </row>
    <row r="37" spans="1:11">
      <c r="A37" s="480"/>
      <c r="B37" s="481">
        <v>60</v>
      </c>
      <c r="C37" s="472">
        <f t="shared" si="2"/>
        <v>0.67860072064813881</v>
      </c>
      <c r="D37" s="472">
        <f t="shared" si="2"/>
        <v>0.847653006356612</v>
      </c>
      <c r="E37" s="472">
        <f t="shared" si="2"/>
        <v>1.0454689431031854</v>
      </c>
      <c r="F37" s="472">
        <f t="shared" si="2"/>
        <v>1.2958210935157342</v>
      </c>
      <c r="G37" s="472">
        <f t="shared" si="2"/>
        <v>1.6706488649046354</v>
      </c>
      <c r="H37" s="472">
        <f t="shared" si="2"/>
        <v>2.0002978220142609</v>
      </c>
      <c r="I37" s="472">
        <f t="shared" si="2"/>
        <v>2.2990455819789011</v>
      </c>
      <c r="J37" s="473">
        <f t="shared" si="2"/>
        <v>2.6602830288550381</v>
      </c>
      <c r="K37" s="473">
        <f t="shared" si="2"/>
        <v>3.4602004691963555</v>
      </c>
    </row>
    <row r="38" spans="1:11">
      <c r="A38" s="480"/>
      <c r="B38" s="481">
        <v>70</v>
      </c>
      <c r="C38" s="472">
        <f t="shared" si="2"/>
        <v>0.67801074129170669</v>
      </c>
      <c r="D38" s="472">
        <f t="shared" si="2"/>
        <v>0.84678628503337627</v>
      </c>
      <c r="E38" s="472">
        <f t="shared" si="2"/>
        <v>1.0441685359418063</v>
      </c>
      <c r="F38" s="472">
        <f t="shared" si="2"/>
        <v>1.2937628979376541</v>
      </c>
      <c r="G38" s="472">
        <f t="shared" si="2"/>
        <v>1.6669144790559576</v>
      </c>
      <c r="H38" s="472">
        <f t="shared" si="2"/>
        <v>1.9944371117711854</v>
      </c>
      <c r="I38" s="472">
        <f t="shared" si="2"/>
        <v>2.290638628551628</v>
      </c>
      <c r="J38" s="473">
        <f t="shared" si="2"/>
        <v>2.6479046237511512</v>
      </c>
      <c r="K38" s="473">
        <f t="shared" si="2"/>
        <v>3.4350145214208152</v>
      </c>
    </row>
    <row r="39" spans="1:11">
      <c r="A39" s="480"/>
      <c r="B39" s="481">
        <v>80</v>
      </c>
      <c r="C39" s="472">
        <f t="shared" si="2"/>
        <v>0.67756884639483062</v>
      </c>
      <c r="D39" s="472">
        <f t="shared" si="2"/>
        <v>0.84613734794629325</v>
      </c>
      <c r="E39" s="472">
        <f t="shared" si="2"/>
        <v>1.0431953408378789</v>
      </c>
      <c r="F39" s="472">
        <f t="shared" si="2"/>
        <v>1.2922235830591293</v>
      </c>
      <c r="G39" s="472">
        <f t="shared" si="2"/>
        <v>1.6641245785896708</v>
      </c>
      <c r="H39" s="472">
        <f t="shared" si="2"/>
        <v>1.9900634212544475</v>
      </c>
      <c r="I39" s="472">
        <f t="shared" si="2"/>
        <v>2.2843716179465421</v>
      </c>
      <c r="J39" s="473">
        <f t="shared" si="2"/>
        <v>2.6386905963441825</v>
      </c>
      <c r="K39" s="473">
        <f t="shared" si="2"/>
        <v>3.4163374584769461</v>
      </c>
    </row>
    <row r="40" spans="1:11">
      <c r="A40" s="480"/>
      <c r="B40" s="481">
        <v>90</v>
      </c>
      <c r="C40" s="472">
        <f t="shared" si="2"/>
        <v>0.67722549991249448</v>
      </c>
      <c r="D40" s="472">
        <f t="shared" si="2"/>
        <v>0.84563327287036105</v>
      </c>
      <c r="E40" s="472">
        <f t="shared" si="2"/>
        <v>1.0424396599315506</v>
      </c>
      <c r="F40" s="472">
        <f t="shared" si="2"/>
        <v>1.2910288987408942</v>
      </c>
      <c r="G40" s="472">
        <f t="shared" si="2"/>
        <v>1.661961084030164</v>
      </c>
      <c r="H40" s="472">
        <f t="shared" si="2"/>
        <v>1.986674540703772</v>
      </c>
      <c r="I40" s="472">
        <f t="shared" si="2"/>
        <v>2.2795197772098925</v>
      </c>
      <c r="J40" s="473">
        <f t="shared" si="2"/>
        <v>2.6315651655871597</v>
      </c>
      <c r="K40" s="473">
        <f t="shared" si="2"/>
        <v>3.4019353068602105</v>
      </c>
    </row>
    <row r="41" spans="1:11">
      <c r="A41" s="480"/>
      <c r="B41" s="481">
        <v>100</v>
      </c>
      <c r="C41" s="472">
        <f t="shared" si="2"/>
        <v>0.67695104301146958</v>
      </c>
      <c r="D41" s="472">
        <f t="shared" si="2"/>
        <v>0.84523042449101327</v>
      </c>
      <c r="E41" s="472">
        <f t="shared" si="2"/>
        <v>1.0418359009083447</v>
      </c>
      <c r="F41" s="472">
        <f t="shared" si="2"/>
        <v>1.2900747613465169</v>
      </c>
      <c r="G41" s="472">
        <f t="shared" si="2"/>
        <v>1.6602343260853425</v>
      </c>
      <c r="H41" s="472">
        <f t="shared" si="2"/>
        <v>1.9839715185235556</v>
      </c>
      <c r="I41" s="472">
        <f t="shared" si="2"/>
        <v>2.2756524130289537</v>
      </c>
      <c r="J41" s="473">
        <f t="shared" si="2"/>
        <v>2.6258905214380182</v>
      </c>
      <c r="K41" s="473">
        <f t="shared" si="2"/>
        <v>3.3904913111642285</v>
      </c>
    </row>
    <row r="42" spans="1:11">
      <c r="A42" s="480"/>
      <c r="B42" s="481">
        <v>110</v>
      </c>
      <c r="C42" s="472">
        <f t="shared" si="2"/>
        <v>0.67672663304417002</v>
      </c>
      <c r="D42" s="472">
        <f t="shared" si="2"/>
        <v>0.84490109335554997</v>
      </c>
      <c r="E42" s="472">
        <f t="shared" si="2"/>
        <v>1.0413424352372269</v>
      </c>
      <c r="F42" s="472">
        <f t="shared" si="2"/>
        <v>1.2892951663474244</v>
      </c>
      <c r="G42" s="472">
        <f t="shared" si="2"/>
        <v>1.6588241874140928</v>
      </c>
      <c r="H42" s="472">
        <f t="shared" si="2"/>
        <v>1.9817652821323735</v>
      </c>
      <c r="I42" s="472">
        <f t="shared" si="2"/>
        <v>2.2724974986865996</v>
      </c>
      <c r="J42" s="473">
        <f t="shared" si="2"/>
        <v>2.6212645434885942</v>
      </c>
      <c r="K42" s="473">
        <f t="shared" si="2"/>
        <v>3.3811790760477991</v>
      </c>
    </row>
    <row r="43" spans="1:11">
      <c r="A43" s="482"/>
      <c r="B43" s="350">
        <v>120</v>
      </c>
      <c r="C43" s="475">
        <f t="shared" si="2"/>
        <v>0.67653972491251135</v>
      </c>
      <c r="D43" s="475">
        <f t="shared" si="2"/>
        <v>0.84462683774314173</v>
      </c>
      <c r="E43" s="475">
        <f t="shared" si="2"/>
        <v>1.0409315703728539</v>
      </c>
      <c r="F43" s="475">
        <f t="shared" si="2"/>
        <v>1.2886462336563809</v>
      </c>
      <c r="G43" s="475">
        <f t="shared" si="2"/>
        <v>1.6576508993552355</v>
      </c>
      <c r="H43" s="475">
        <f t="shared" si="2"/>
        <v>1.9799304050824413</v>
      </c>
      <c r="I43" s="475">
        <f t="shared" si="2"/>
        <v>2.2698747725116086</v>
      </c>
      <c r="J43" s="476">
        <f t="shared" si="2"/>
        <v>2.617421145106865</v>
      </c>
      <c r="K43" s="476">
        <f t="shared" si="2"/>
        <v>3.3734537685625003</v>
      </c>
    </row>
  </sheetData>
  <mergeCells count="2">
    <mergeCell ref="A3:B3"/>
    <mergeCell ref="A4:B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workbookViewId="0"/>
  </sheetViews>
  <sheetFormatPr defaultRowHeight="13.5"/>
  <cols>
    <col min="1" max="1" width="8.375" bestFit="1" customWidth="1"/>
    <col min="2" max="2" width="9.125" bestFit="1" customWidth="1"/>
    <col min="3" max="34" width="7.5" customWidth="1"/>
  </cols>
  <sheetData>
    <row r="1" spans="1:34">
      <c r="A1" s="468" t="s">
        <v>578</v>
      </c>
      <c r="B1" s="468" t="s">
        <v>579</v>
      </c>
      <c r="C1" s="264" t="s">
        <v>580</v>
      </c>
      <c r="D1" s="483">
        <v>0.05</v>
      </c>
    </row>
    <row r="3" spans="1:34" ht="16.5" customHeight="1">
      <c r="A3" s="349" t="s">
        <v>581</v>
      </c>
      <c r="B3" s="347">
        <v>1</v>
      </c>
      <c r="C3" s="347">
        <v>2</v>
      </c>
      <c r="D3" s="347">
        <v>3</v>
      </c>
      <c r="E3" s="347">
        <v>4</v>
      </c>
      <c r="F3" s="347">
        <v>5</v>
      </c>
      <c r="G3" s="347">
        <v>6</v>
      </c>
      <c r="H3" s="347">
        <v>7</v>
      </c>
      <c r="I3" s="347">
        <v>8</v>
      </c>
      <c r="J3" s="347">
        <v>9</v>
      </c>
      <c r="K3" s="347">
        <v>10</v>
      </c>
      <c r="L3" s="347">
        <v>11</v>
      </c>
      <c r="M3" s="347">
        <v>12</v>
      </c>
      <c r="N3" s="347">
        <v>13</v>
      </c>
      <c r="O3" s="347">
        <v>14</v>
      </c>
      <c r="P3" s="347">
        <v>15</v>
      </c>
      <c r="Q3" s="347">
        <v>16</v>
      </c>
      <c r="R3" s="347">
        <v>17</v>
      </c>
      <c r="S3" s="347">
        <v>18</v>
      </c>
      <c r="T3" s="347">
        <v>19</v>
      </c>
      <c r="U3" s="347">
        <v>20</v>
      </c>
      <c r="V3" s="347">
        <v>21</v>
      </c>
      <c r="W3" s="347">
        <v>22</v>
      </c>
      <c r="X3" s="347">
        <v>23</v>
      </c>
      <c r="Y3" s="347">
        <v>24</v>
      </c>
      <c r="Z3" s="347">
        <v>25</v>
      </c>
      <c r="AA3" s="347">
        <v>26</v>
      </c>
      <c r="AB3" s="347">
        <v>27</v>
      </c>
      <c r="AC3" s="347">
        <v>28</v>
      </c>
      <c r="AD3" s="347">
        <v>29</v>
      </c>
      <c r="AE3" s="347">
        <v>30</v>
      </c>
      <c r="AF3" s="347">
        <v>40</v>
      </c>
      <c r="AG3" s="347">
        <v>60</v>
      </c>
      <c r="AH3" s="348">
        <v>120</v>
      </c>
    </row>
    <row r="4" spans="1:34">
      <c r="A4" s="481">
        <v>1</v>
      </c>
      <c r="B4" s="484">
        <f>FINV($D$1,B$3,$A4)</f>
        <v>161.44763879758855</v>
      </c>
      <c r="C4" s="484">
        <f t="shared" ref="C4:AH11" si="0">FINV($D$1,C$3,$A4)</f>
        <v>199.49999999999994</v>
      </c>
      <c r="D4" s="484">
        <f t="shared" si="0"/>
        <v>215.70734536960902</v>
      </c>
      <c r="E4" s="484">
        <f t="shared" si="0"/>
        <v>224.58324062625078</v>
      </c>
      <c r="F4" s="484">
        <f t="shared" si="0"/>
        <v>230.16187811010678</v>
      </c>
      <c r="G4" s="484">
        <f t="shared" si="0"/>
        <v>233.98600035626617</v>
      </c>
      <c r="H4" s="484">
        <f t="shared" si="0"/>
        <v>236.76840027699524</v>
      </c>
      <c r="I4" s="484">
        <f t="shared" si="0"/>
        <v>238.88269480252418</v>
      </c>
      <c r="J4" s="484">
        <f t="shared" si="0"/>
        <v>240.5432547132632</v>
      </c>
      <c r="K4" s="484">
        <f t="shared" si="0"/>
        <v>241.88174725083331</v>
      </c>
      <c r="L4" s="484">
        <f t="shared" si="0"/>
        <v>242.98345819670288</v>
      </c>
      <c r="M4" s="484">
        <f t="shared" si="0"/>
        <v>243.90603848907426</v>
      </c>
      <c r="N4" s="484">
        <f t="shared" si="0"/>
        <v>244.68984729720299</v>
      </c>
      <c r="O4" s="484">
        <f t="shared" si="0"/>
        <v>245.36397721822939</v>
      </c>
      <c r="P4" s="484">
        <f t="shared" si="0"/>
        <v>245.94992620524991</v>
      </c>
      <c r="Q4" s="484">
        <f t="shared" si="0"/>
        <v>246.4639222752572</v>
      </c>
      <c r="R4" s="484">
        <f t="shared" si="0"/>
        <v>246.91844409060124</v>
      </c>
      <c r="S4" s="484">
        <f t="shared" si="0"/>
        <v>247.32324405808885</v>
      </c>
      <c r="T4" s="484">
        <f t="shared" si="0"/>
        <v>247.68605391920124</v>
      </c>
      <c r="U4" s="484">
        <f t="shared" si="0"/>
        <v>248.01308208473961</v>
      </c>
      <c r="V4" s="484">
        <f t="shared" si="0"/>
        <v>248.30937103362049</v>
      </c>
      <c r="W4" s="484">
        <f t="shared" si="0"/>
        <v>248.57905863722738</v>
      </c>
      <c r="X4" s="484">
        <f t="shared" si="0"/>
        <v>248.8255722376162</v>
      </c>
      <c r="Y4" s="484">
        <f t="shared" si="0"/>
        <v>249.05177483132499</v>
      </c>
      <c r="Z4" s="484">
        <f t="shared" si="0"/>
        <v>249.26007659922246</v>
      </c>
      <c r="AA4" s="484">
        <f t="shared" si="0"/>
        <v>249.45252099965268</v>
      </c>
      <c r="AB4" s="484">
        <f t="shared" si="0"/>
        <v>249.63085194358032</v>
      </c>
      <c r="AC4" s="484">
        <f t="shared" si="0"/>
        <v>249.79656672910991</v>
      </c>
      <c r="AD4" s="484">
        <f t="shared" si="0"/>
        <v>249.95095813646387</v>
      </c>
      <c r="AE4" s="484">
        <f t="shared" si="0"/>
        <v>250.09514818700873</v>
      </c>
      <c r="AF4" s="484">
        <f t="shared" si="0"/>
        <v>251.14315313278317</v>
      </c>
      <c r="AG4" s="484">
        <f t="shared" si="0"/>
        <v>252.19573909398218</v>
      </c>
      <c r="AH4" s="485">
        <f t="shared" si="0"/>
        <v>253.25285403343042</v>
      </c>
    </row>
    <row r="5" spans="1:34">
      <c r="A5" s="481">
        <v>2</v>
      </c>
      <c r="B5" s="484">
        <f t="shared" ref="B5:Q27" si="1">FINV($D$1,B$3,$A5)</f>
        <v>18.512820512820511</v>
      </c>
      <c r="C5" s="484">
        <f t="shared" si="0"/>
        <v>18.999999999999996</v>
      </c>
      <c r="D5" s="484">
        <f t="shared" si="0"/>
        <v>19.164292127511288</v>
      </c>
      <c r="E5" s="484">
        <f t="shared" si="0"/>
        <v>19.246794344808965</v>
      </c>
      <c r="F5" s="484">
        <f t="shared" si="0"/>
        <v>19.296409652017257</v>
      </c>
      <c r="G5" s="484">
        <f t="shared" si="0"/>
        <v>19.329534015154028</v>
      </c>
      <c r="H5" s="484">
        <f t="shared" si="0"/>
        <v>19.353217536092941</v>
      </c>
      <c r="I5" s="484">
        <f t="shared" si="0"/>
        <v>19.370992898066469</v>
      </c>
      <c r="J5" s="484">
        <f t="shared" si="0"/>
        <v>19.384825718171481</v>
      </c>
      <c r="K5" s="484">
        <f t="shared" si="0"/>
        <v>19.395896723571752</v>
      </c>
      <c r="L5" s="484">
        <f t="shared" si="0"/>
        <v>19.404957958951055</v>
      </c>
      <c r="M5" s="484">
        <f t="shared" si="0"/>
        <v>19.412511147223483</v>
      </c>
      <c r="N5" s="484">
        <f t="shared" si="0"/>
        <v>19.418903839401498</v>
      </c>
      <c r="O5" s="484">
        <f t="shared" si="0"/>
        <v>19.424384408210905</v>
      </c>
      <c r="P5" s="484">
        <f t="shared" si="0"/>
        <v>19.429135069563547</v>
      </c>
      <c r="Q5" s="484">
        <f t="shared" si="0"/>
        <v>19.433292534321666</v>
      </c>
      <c r="R5" s="484">
        <f t="shared" si="0"/>
        <v>19.436961378591917</v>
      </c>
      <c r="S5" s="484">
        <f t="shared" si="0"/>
        <v>19.440222961518568</v>
      </c>
      <c r="T5" s="484">
        <f t="shared" si="0"/>
        <v>19.44314152948267</v>
      </c>
      <c r="U5" s="484">
        <f t="shared" si="0"/>
        <v>19.445768490616928</v>
      </c>
      <c r="V5" s="484">
        <f t="shared" si="0"/>
        <v>19.448145469030933</v>
      </c>
      <c r="W5" s="484">
        <f t="shared" si="0"/>
        <v>19.450306526716652</v>
      </c>
      <c r="X5" s="484">
        <f t="shared" si="0"/>
        <v>19.452279806259842</v>
      </c>
      <c r="Y5" s="484">
        <f t="shared" si="0"/>
        <v>19.454088763167416</v>
      </c>
      <c r="Z5" s="484">
        <f t="shared" si="0"/>
        <v>19.455753102639687</v>
      </c>
      <c r="AA5" s="484">
        <f t="shared" si="0"/>
        <v>19.45728950030707</v>
      </c>
      <c r="AB5" s="484">
        <f t="shared" si="0"/>
        <v>19.458712162905012</v>
      </c>
      <c r="AC5" s="484">
        <f t="shared" si="0"/>
        <v>19.460033268877986</v>
      </c>
      <c r="AD5" s="484">
        <f t="shared" si="0"/>
        <v>19.461263317877933</v>
      </c>
      <c r="AE5" s="484">
        <f t="shared" si="0"/>
        <v>19.462411410403089</v>
      </c>
      <c r="AF5" s="484">
        <f t="shared" si="0"/>
        <v>19.470736432325509</v>
      </c>
      <c r="AG5" s="484">
        <f t="shared" si="0"/>
        <v>19.479063828935903</v>
      </c>
      <c r="AH5" s="485">
        <f t="shared" si="0"/>
        <v>19.487393600235123</v>
      </c>
    </row>
    <row r="6" spans="1:34">
      <c r="A6" s="481">
        <v>3</v>
      </c>
      <c r="B6" s="484">
        <f t="shared" si="1"/>
        <v>10.127964486013932</v>
      </c>
      <c r="C6" s="484">
        <f t="shared" si="0"/>
        <v>9.5520944959211587</v>
      </c>
      <c r="D6" s="484">
        <f t="shared" si="0"/>
        <v>9.2766281531448112</v>
      </c>
      <c r="E6" s="484">
        <f t="shared" si="0"/>
        <v>9.1171822532464244</v>
      </c>
      <c r="F6" s="484">
        <f t="shared" si="0"/>
        <v>9.0134551675225882</v>
      </c>
      <c r="G6" s="484">
        <f t="shared" si="0"/>
        <v>8.9406451207703839</v>
      </c>
      <c r="H6" s="484">
        <f t="shared" si="0"/>
        <v>8.886742955634281</v>
      </c>
      <c r="I6" s="484">
        <f t="shared" si="0"/>
        <v>8.8452384599594023</v>
      </c>
      <c r="J6" s="484">
        <f t="shared" si="0"/>
        <v>8.8122995552064509</v>
      </c>
      <c r="K6" s="484">
        <f t="shared" si="0"/>
        <v>8.7855247105240064</v>
      </c>
      <c r="L6" s="484">
        <f t="shared" si="0"/>
        <v>8.7633328296308193</v>
      </c>
      <c r="M6" s="484">
        <f t="shared" si="0"/>
        <v>8.7446406614652936</v>
      </c>
      <c r="N6" s="484">
        <f t="shared" si="0"/>
        <v>8.7286812465867207</v>
      </c>
      <c r="O6" s="484">
        <f t="shared" si="0"/>
        <v>8.7148963793097476</v>
      </c>
      <c r="P6" s="484">
        <f t="shared" si="0"/>
        <v>8.7028701348966955</v>
      </c>
      <c r="Q6" s="484">
        <f t="shared" si="0"/>
        <v>8.6922862676876456</v>
      </c>
      <c r="R6" s="484">
        <f t="shared" si="0"/>
        <v>8.682900046931648</v>
      </c>
      <c r="S6" s="484">
        <f t="shared" si="0"/>
        <v>8.6745191286212844</v>
      </c>
      <c r="T6" s="484">
        <f t="shared" si="0"/>
        <v>8.6669902535869703</v>
      </c>
      <c r="U6" s="484">
        <f t="shared" si="0"/>
        <v>8.6601898019307022</v>
      </c>
      <c r="V6" s="484">
        <f t="shared" si="0"/>
        <v>8.6540169598564223</v>
      </c>
      <c r="W6" s="484">
        <f t="shared" si="0"/>
        <v>8.6483886932527287</v>
      </c>
      <c r="X6" s="484">
        <f t="shared" si="0"/>
        <v>8.6432359943029535</v>
      </c>
      <c r="Y6" s="484">
        <f t="shared" si="0"/>
        <v>8.6385010402630815</v>
      </c>
      <c r="Z6" s="484">
        <f t="shared" si="0"/>
        <v>8.6341350158855725</v>
      </c>
      <c r="AA6" s="484">
        <f t="shared" si="0"/>
        <v>8.6300964254414385</v>
      </c>
      <c r="AB6" s="484">
        <f t="shared" si="0"/>
        <v>8.6263497705689272</v>
      </c>
      <c r="AC6" s="484">
        <f t="shared" si="0"/>
        <v>8.6228645046864276</v>
      </c>
      <c r="AD6" s="484">
        <f t="shared" si="0"/>
        <v>8.6196141987578674</v>
      </c>
      <c r="AE6" s="484">
        <f t="shared" si="0"/>
        <v>8.6165758701973285</v>
      </c>
      <c r="AF6" s="484">
        <f t="shared" si="0"/>
        <v>8.5944112499981848</v>
      </c>
      <c r="AG6" s="484">
        <f t="shared" si="0"/>
        <v>8.5720041126509621</v>
      </c>
      <c r="AH6" s="485">
        <f t="shared" si="0"/>
        <v>8.5493513668145784</v>
      </c>
    </row>
    <row r="7" spans="1:34">
      <c r="A7" s="481">
        <v>4</v>
      </c>
      <c r="B7" s="484">
        <f t="shared" si="1"/>
        <v>7.708647422176786</v>
      </c>
      <c r="C7" s="484">
        <f t="shared" si="0"/>
        <v>6.9442719099991574</v>
      </c>
      <c r="D7" s="484">
        <f t="shared" si="0"/>
        <v>6.5913821164255788</v>
      </c>
      <c r="E7" s="484">
        <f t="shared" si="0"/>
        <v>6.38823290869587</v>
      </c>
      <c r="F7" s="484">
        <f t="shared" si="0"/>
        <v>6.2560565021608845</v>
      </c>
      <c r="G7" s="484">
        <f t="shared" si="0"/>
        <v>6.1631322826886326</v>
      </c>
      <c r="H7" s="484">
        <f t="shared" si="0"/>
        <v>6.0942109256988832</v>
      </c>
      <c r="I7" s="484">
        <f t="shared" si="0"/>
        <v>6.041044476119156</v>
      </c>
      <c r="J7" s="484">
        <f t="shared" si="0"/>
        <v>5.9987790312102476</v>
      </c>
      <c r="K7" s="484">
        <f t="shared" si="0"/>
        <v>5.9643705522380337</v>
      </c>
      <c r="L7" s="484">
        <f t="shared" si="0"/>
        <v>5.9358126986032422</v>
      </c>
      <c r="M7" s="484">
        <f t="shared" si="0"/>
        <v>5.9117291091107189</v>
      </c>
      <c r="N7" s="484">
        <f t="shared" si="0"/>
        <v>5.8911440038263088</v>
      </c>
      <c r="O7" s="484">
        <f t="shared" si="0"/>
        <v>5.8733462641548044</v>
      </c>
      <c r="P7" s="484">
        <f t="shared" si="0"/>
        <v>5.857805360765318</v>
      </c>
      <c r="Q7" s="484">
        <f t="shared" si="0"/>
        <v>5.8441174266312483</v>
      </c>
      <c r="R7" s="484">
        <f t="shared" si="0"/>
        <v>5.8319695718675799</v>
      </c>
      <c r="S7" s="484">
        <f t="shared" si="0"/>
        <v>5.8211156233716528</v>
      </c>
      <c r="T7" s="484">
        <f t="shared" si="0"/>
        <v>5.8113592369216169</v>
      </c>
      <c r="U7" s="484">
        <f t="shared" si="0"/>
        <v>5.8025418932528234</v>
      </c>
      <c r="V7" s="484">
        <f t="shared" si="0"/>
        <v>5.7945342056381035</v>
      </c>
      <c r="W7" s="484">
        <f t="shared" si="0"/>
        <v>5.7872295197868686</v>
      </c>
      <c r="X7" s="484">
        <f t="shared" si="0"/>
        <v>5.7805391303377842</v>
      </c>
      <c r="Y7" s="484">
        <f t="shared" si="0"/>
        <v>5.7743886567079192</v>
      </c>
      <c r="Z7" s="484">
        <f t="shared" si="0"/>
        <v>5.7687152631469694</v>
      </c>
      <c r="AA7" s="484">
        <f t="shared" si="0"/>
        <v>5.763465502108378</v>
      </c>
      <c r="AB7" s="484">
        <f t="shared" si="0"/>
        <v>5.7585936237320992</v>
      </c>
      <c r="AC7" s="484">
        <f t="shared" si="0"/>
        <v>5.7540602379766375</v>
      </c>
      <c r="AD7" s="484">
        <f t="shared" si="0"/>
        <v>5.7498312464470134</v>
      </c>
      <c r="AE7" s="484">
        <f t="shared" si="0"/>
        <v>5.7458769825435541</v>
      </c>
      <c r="AF7" s="484">
        <f t="shared" si="0"/>
        <v>5.716998405494782</v>
      </c>
      <c r="AG7" s="484">
        <f t="shared" si="0"/>
        <v>5.6877441292043436</v>
      </c>
      <c r="AH7" s="485">
        <f t="shared" si="0"/>
        <v>5.6581050078697857</v>
      </c>
    </row>
    <row r="8" spans="1:34">
      <c r="A8" s="481">
        <v>5</v>
      </c>
      <c r="B8" s="484">
        <f t="shared" si="1"/>
        <v>6.607890973703368</v>
      </c>
      <c r="C8" s="484">
        <f t="shared" si="0"/>
        <v>5.786135043349967</v>
      </c>
      <c r="D8" s="484">
        <f t="shared" si="0"/>
        <v>5.4094513180564894</v>
      </c>
      <c r="E8" s="484">
        <f t="shared" si="0"/>
        <v>5.1921677728039226</v>
      </c>
      <c r="F8" s="484">
        <f t="shared" si="0"/>
        <v>5.0503290576326485</v>
      </c>
      <c r="G8" s="484">
        <f t="shared" si="0"/>
        <v>4.9502880686943191</v>
      </c>
      <c r="H8" s="484">
        <f t="shared" si="0"/>
        <v>4.8758716958339994</v>
      </c>
      <c r="I8" s="484">
        <f t="shared" si="0"/>
        <v>4.8183195356568689</v>
      </c>
      <c r="J8" s="484">
        <f t="shared" si="0"/>
        <v>4.7724656131008532</v>
      </c>
      <c r="K8" s="484">
        <f t="shared" si="0"/>
        <v>4.7350630696934211</v>
      </c>
      <c r="L8" s="484">
        <f t="shared" si="0"/>
        <v>4.7039672333055398</v>
      </c>
      <c r="M8" s="484">
        <f t="shared" si="0"/>
        <v>4.6777037917775175</v>
      </c>
      <c r="N8" s="484">
        <f t="shared" si="0"/>
        <v>4.6552254857354178</v>
      </c>
      <c r="O8" s="484">
        <f t="shared" si="0"/>
        <v>4.6357677213323214</v>
      </c>
      <c r="P8" s="484">
        <f t="shared" si="0"/>
        <v>4.6187591164058333</v>
      </c>
      <c r="Q8" s="484">
        <f t="shared" si="0"/>
        <v>4.6037640291910069</v>
      </c>
      <c r="R8" s="484">
        <f t="shared" si="0"/>
        <v>4.5904444681489842</v>
      </c>
      <c r="S8" s="484">
        <f t="shared" si="0"/>
        <v>4.5785341574719345</v>
      </c>
      <c r="T8" s="484">
        <f t="shared" si="0"/>
        <v>4.5678204577293124</v>
      </c>
      <c r="U8" s="484">
        <f t="shared" si="0"/>
        <v>4.5581314973965119</v>
      </c>
      <c r="V8" s="484">
        <f t="shared" si="0"/>
        <v>4.549326842230907</v>
      </c>
      <c r="W8" s="484">
        <f t="shared" si="0"/>
        <v>4.5412906167754095</v>
      </c>
      <c r="X8" s="484">
        <f t="shared" si="0"/>
        <v>4.5339263572725539</v>
      </c>
      <c r="Y8" s="484">
        <f t="shared" si="0"/>
        <v>4.5271531077303386</v>
      </c>
      <c r="Z8" s="484">
        <f t="shared" si="0"/>
        <v>4.5209024222216039</v>
      </c>
      <c r="AA8" s="484">
        <f t="shared" si="0"/>
        <v>4.5151160370123273</v>
      </c>
      <c r="AB8" s="484">
        <f t="shared" si="0"/>
        <v>4.5097440440919554</v>
      </c>
      <c r="AC8" s="484">
        <f t="shared" si="0"/>
        <v>4.5047434444209911</v>
      </c>
      <c r="AD8" s="484">
        <f t="shared" si="0"/>
        <v>4.5000769918435628</v>
      </c>
      <c r="AE8" s="484">
        <f t="shared" si="0"/>
        <v>4.4957122617161325</v>
      </c>
      <c r="AF8" s="484">
        <f t="shared" si="0"/>
        <v>4.4637933243772068</v>
      </c>
      <c r="AG8" s="484">
        <f t="shared" si="0"/>
        <v>4.4313797042376049</v>
      </c>
      <c r="AH8" s="485">
        <f t="shared" si="0"/>
        <v>4.3984537681925646</v>
      </c>
    </row>
    <row r="9" spans="1:34">
      <c r="A9" s="481">
        <v>6</v>
      </c>
      <c r="B9" s="484">
        <f t="shared" si="1"/>
        <v>5.9873776072737011</v>
      </c>
      <c r="C9" s="484">
        <f t="shared" si="0"/>
        <v>5.1432528497847176</v>
      </c>
      <c r="D9" s="484">
        <f t="shared" si="0"/>
        <v>4.7570626630894131</v>
      </c>
      <c r="E9" s="484">
        <f t="shared" si="0"/>
        <v>4.5336769502752441</v>
      </c>
      <c r="F9" s="484">
        <f t="shared" si="0"/>
        <v>4.3873741874061292</v>
      </c>
      <c r="G9" s="484">
        <f t="shared" si="0"/>
        <v>4.2838657138226397</v>
      </c>
      <c r="H9" s="484">
        <f t="shared" si="0"/>
        <v>4.2066584878692064</v>
      </c>
      <c r="I9" s="484">
        <f t="shared" si="0"/>
        <v>4.1468041622765357</v>
      </c>
      <c r="J9" s="484">
        <f t="shared" si="0"/>
        <v>4.099015541716521</v>
      </c>
      <c r="K9" s="484">
        <f t="shared" si="0"/>
        <v>4.059962794330696</v>
      </c>
      <c r="L9" s="484">
        <f t="shared" si="0"/>
        <v>4.0274420420133641</v>
      </c>
      <c r="M9" s="484">
        <f t="shared" si="0"/>
        <v>3.9999353833188818</v>
      </c>
      <c r="N9" s="484">
        <f t="shared" si="0"/>
        <v>3.9763626614448206</v>
      </c>
      <c r="O9" s="484">
        <f t="shared" si="0"/>
        <v>3.9559339429277118</v>
      </c>
      <c r="P9" s="484">
        <f t="shared" si="0"/>
        <v>3.9380579883950348</v>
      </c>
      <c r="Q9" s="484">
        <f t="shared" si="0"/>
        <v>3.9222833625314171</v>
      </c>
      <c r="R9" s="484">
        <f t="shared" si="0"/>
        <v>3.9082593482965207</v>
      </c>
      <c r="S9" s="484">
        <f t="shared" si="0"/>
        <v>3.8957092981022172</v>
      </c>
      <c r="T9" s="484">
        <f t="shared" si="0"/>
        <v>3.8844120320596907</v>
      </c>
      <c r="U9" s="484">
        <f t="shared" si="0"/>
        <v>3.8741885810265111</v>
      </c>
      <c r="V9" s="484">
        <f t="shared" si="0"/>
        <v>3.864892562775017</v>
      </c>
      <c r="W9" s="484">
        <f t="shared" si="0"/>
        <v>3.8564030792416011</v>
      </c>
      <c r="X9" s="484">
        <f t="shared" si="0"/>
        <v>3.8486193958592319</v>
      </c>
      <c r="Y9" s="484">
        <f t="shared" si="0"/>
        <v>3.8414569017957709</v>
      </c>
      <c r="Z9" s="484">
        <f t="shared" si="0"/>
        <v>3.8348440049076382</v>
      </c>
      <c r="AA9" s="484">
        <f t="shared" si="0"/>
        <v>3.8287197182546464</v>
      </c>
      <c r="AB9" s="484">
        <f t="shared" si="0"/>
        <v>3.8230317647729901</v>
      </c>
      <c r="AC9" s="484">
        <f t="shared" si="0"/>
        <v>3.8177350747094319</v>
      </c>
      <c r="AD9" s="484">
        <f t="shared" si="0"/>
        <v>3.812790583965425</v>
      </c>
      <c r="AE9" s="484">
        <f t="shared" si="0"/>
        <v>3.8081642652703587</v>
      </c>
      <c r="AF9" s="484">
        <f t="shared" si="0"/>
        <v>3.7742862848160135</v>
      </c>
      <c r="AG9" s="484">
        <f t="shared" si="0"/>
        <v>3.7397966126428601</v>
      </c>
      <c r="AH9" s="485">
        <f t="shared" si="0"/>
        <v>3.704666708625584</v>
      </c>
    </row>
    <row r="10" spans="1:34">
      <c r="A10" s="481">
        <v>7</v>
      </c>
      <c r="B10" s="484">
        <f t="shared" si="1"/>
        <v>5.591447851220738</v>
      </c>
      <c r="C10" s="484">
        <f t="shared" si="0"/>
        <v>4.7374141277758826</v>
      </c>
      <c r="D10" s="484">
        <f t="shared" si="0"/>
        <v>4.3468313999078179</v>
      </c>
      <c r="E10" s="484">
        <f t="shared" si="0"/>
        <v>4.1203117268976337</v>
      </c>
      <c r="F10" s="484">
        <f t="shared" si="0"/>
        <v>3.971523150611342</v>
      </c>
      <c r="G10" s="484">
        <f t="shared" si="0"/>
        <v>3.8659688531238445</v>
      </c>
      <c r="H10" s="484">
        <f t="shared" si="0"/>
        <v>3.7870435399280704</v>
      </c>
      <c r="I10" s="484">
        <f t="shared" si="0"/>
        <v>3.7257253171227038</v>
      </c>
      <c r="J10" s="484">
        <f t="shared" si="0"/>
        <v>3.67667469893951</v>
      </c>
      <c r="K10" s="484">
        <f t="shared" si="0"/>
        <v>3.6365231206283464</v>
      </c>
      <c r="L10" s="484">
        <f t="shared" si="0"/>
        <v>3.6030372692005392</v>
      </c>
      <c r="M10" s="484">
        <f t="shared" si="0"/>
        <v>3.5746764466294172</v>
      </c>
      <c r="N10" s="484">
        <f t="shared" si="0"/>
        <v>3.5503425655646237</v>
      </c>
      <c r="O10" s="484">
        <f t="shared" si="0"/>
        <v>3.5292314003689138</v>
      </c>
      <c r="P10" s="484">
        <f t="shared" si="0"/>
        <v>3.5107401846336752</v>
      </c>
      <c r="Q10" s="484">
        <f t="shared" si="0"/>
        <v>3.4944080872919598</v>
      </c>
      <c r="R10" s="484">
        <f t="shared" si="0"/>
        <v>3.4798766589666883</v>
      </c>
      <c r="S10" s="484">
        <f t="shared" si="0"/>
        <v>3.4668628327391762</v>
      </c>
      <c r="T10" s="484">
        <f t="shared" si="0"/>
        <v>3.4551400565353974</v>
      </c>
      <c r="U10" s="484">
        <f t="shared" si="0"/>
        <v>3.4445248320753219</v>
      </c>
      <c r="V10" s="484">
        <f t="shared" si="0"/>
        <v>3.4348669326631112</v>
      </c>
      <c r="W10" s="484">
        <f t="shared" si="0"/>
        <v>3.4260421763109581</v>
      </c>
      <c r="X10" s="484">
        <f t="shared" si="0"/>
        <v>3.4179470068933746</v>
      </c>
      <c r="Y10" s="484">
        <f t="shared" si="0"/>
        <v>3.4104943760647277</v>
      </c>
      <c r="Z10" s="484">
        <f t="shared" si="0"/>
        <v>3.4036105752342287</v>
      </c>
      <c r="AA10" s="484">
        <f t="shared" si="0"/>
        <v>3.3972327710611596</v>
      </c>
      <c r="AB10" s="484">
        <f t="shared" si="0"/>
        <v>3.3913070685078712</v>
      </c>
      <c r="AC10" s="484">
        <f t="shared" si="0"/>
        <v>3.3857869740996156</v>
      </c>
      <c r="AD10" s="484">
        <f t="shared" si="0"/>
        <v>3.3806321660352658</v>
      </c>
      <c r="AE10" s="484">
        <f t="shared" si="0"/>
        <v>3.3758075019004425</v>
      </c>
      <c r="AF10" s="484">
        <f t="shared" si="0"/>
        <v>3.3404296518330168</v>
      </c>
      <c r="AG10" s="484">
        <f t="shared" si="0"/>
        <v>3.3043228764224408</v>
      </c>
      <c r="AH10" s="485">
        <f t="shared" si="0"/>
        <v>3.2674453435037969</v>
      </c>
    </row>
    <row r="11" spans="1:34">
      <c r="A11" s="481">
        <v>8</v>
      </c>
      <c r="B11" s="484">
        <f t="shared" si="1"/>
        <v>5.3176550715787174</v>
      </c>
      <c r="C11" s="484">
        <f t="shared" si="0"/>
        <v>4.4589701075245118</v>
      </c>
      <c r="D11" s="484">
        <f t="shared" si="0"/>
        <v>4.0661805513511613</v>
      </c>
      <c r="E11" s="484">
        <f t="shared" si="0"/>
        <v>3.8378533545558975</v>
      </c>
      <c r="F11" s="484">
        <f t="shared" si="0"/>
        <v>3.6874986663400291</v>
      </c>
      <c r="G11" s="484">
        <f t="shared" si="0"/>
        <v>3.5805803197614603</v>
      </c>
      <c r="H11" s="484">
        <f t="shared" si="0"/>
        <v>3.500463855044941</v>
      </c>
      <c r="I11" s="484">
        <f t="shared" si="0"/>
        <v>3.4381012333731586</v>
      </c>
      <c r="J11" s="484">
        <f t="shared" si="0"/>
        <v>3.3881302347397284</v>
      </c>
      <c r="K11" s="484">
        <f t="shared" si="0"/>
        <v>3.3471631202339767</v>
      </c>
      <c r="L11" s="484">
        <f t="shared" si="0"/>
        <v>3.312950656887375</v>
      </c>
      <c r="M11" s="484">
        <f t="shared" si="0"/>
        <v>3.2839390057264062</v>
      </c>
      <c r="N11" s="484">
        <f t="shared" si="0"/>
        <v>3.2590192353061882</v>
      </c>
      <c r="O11" s="484">
        <f t="shared" si="0"/>
        <v>3.2373781462672655</v>
      </c>
      <c r="P11" s="484">
        <f t="shared" si="0"/>
        <v>3.2184055133123435</v>
      </c>
      <c r="Q11" s="484">
        <f t="shared" si="0"/>
        <v>3.2016342729923961</v>
      </c>
      <c r="R11" s="484">
        <f t="shared" si="0"/>
        <v>3.1867007391358917</v>
      </c>
      <c r="S11" s="484">
        <f t="shared" si="0"/>
        <v>3.1733174195119154</v>
      </c>
      <c r="T11" s="484">
        <f t="shared" si="0"/>
        <v>3.1612540014496782</v>
      </c>
      <c r="U11" s="484">
        <f t="shared" si="0"/>
        <v>3.1503237735028558</v>
      </c>
      <c r="V11" s="484">
        <f t="shared" si="0"/>
        <v>3.1403737491497195</v>
      </c>
      <c r="W11" s="484">
        <f t="shared" si="0"/>
        <v>3.1312773640788261</v>
      </c>
      <c r="X11" s="484">
        <f t="shared" si="0"/>
        <v>3.1229289959016935</v>
      </c>
      <c r="Y11" s="484">
        <f t="shared" si="0"/>
        <v>3.1152397960263221</v>
      </c>
      <c r="Z11" s="484">
        <f t="shared" si="0"/>
        <v>3.1081344806520472</v>
      </c>
      <c r="AA11" s="484">
        <f t="shared" si="0"/>
        <v>3.1015488325279579</v>
      </c>
      <c r="AB11" s="484">
        <f t="shared" si="0"/>
        <v>3.0954277360872613</v>
      </c>
      <c r="AC11" s="484">
        <f t="shared" si="0"/>
        <v>3.0897236174861846</v>
      </c>
      <c r="AD11" s="484">
        <f t="shared" si="0"/>
        <v>3.0843951953064823</v>
      </c>
      <c r="AE11" s="484">
        <f t="shared" si="0"/>
        <v>3.0794064719704997</v>
      </c>
      <c r="AF11" s="484">
        <f t="shared" si="0"/>
        <v>3.042777821132514</v>
      </c>
      <c r="AG11" s="484">
        <f t="shared" si="0"/>
        <v>3.0053025837372571</v>
      </c>
      <c r="AH11" s="485">
        <f t="shared" ref="AH11:AH27" si="2">FINV($D$1,AH$3,$A11)</f>
        <v>2.96692332069924</v>
      </c>
    </row>
    <row r="12" spans="1:34">
      <c r="A12" s="481">
        <v>9</v>
      </c>
      <c r="B12" s="484">
        <f t="shared" si="1"/>
        <v>5.1173550291992269</v>
      </c>
      <c r="C12" s="484">
        <f t="shared" si="1"/>
        <v>4.2564947290937507</v>
      </c>
      <c r="D12" s="484">
        <f t="shared" si="1"/>
        <v>3.8625483576247648</v>
      </c>
      <c r="E12" s="484">
        <f t="shared" si="1"/>
        <v>3.6330885114190816</v>
      </c>
      <c r="F12" s="484">
        <f t="shared" si="1"/>
        <v>3.4816586539015244</v>
      </c>
      <c r="G12" s="484">
        <f t="shared" si="1"/>
        <v>3.373753647039214</v>
      </c>
      <c r="H12" s="484">
        <f t="shared" si="1"/>
        <v>3.2927458389171207</v>
      </c>
      <c r="I12" s="484">
        <f t="shared" si="1"/>
        <v>3.229582612686777</v>
      </c>
      <c r="J12" s="484">
        <f t="shared" si="1"/>
        <v>3.17889310445827</v>
      </c>
      <c r="K12" s="484">
        <f t="shared" si="1"/>
        <v>3.1372801078886967</v>
      </c>
      <c r="L12" s="484">
        <f t="shared" si="1"/>
        <v>3.1024854075283796</v>
      </c>
      <c r="M12" s="484">
        <f t="shared" si="1"/>
        <v>3.072947121878093</v>
      </c>
      <c r="N12" s="484">
        <f t="shared" si="1"/>
        <v>3.0475493071149407</v>
      </c>
      <c r="O12" s="484">
        <f t="shared" si="1"/>
        <v>3.0254727242822126</v>
      </c>
      <c r="P12" s="484">
        <f t="shared" si="1"/>
        <v>3.006101972368878</v>
      </c>
      <c r="Q12" s="484">
        <f t="shared" si="1"/>
        <v>2.9889655573087768</v>
      </c>
      <c r="R12" s="484">
        <f t="shared" ref="R12:AG28" si="3">FINV($D$1,R$3,$A12)</f>
        <v>2.9736959957990829</v>
      </c>
      <c r="S12" s="484">
        <f t="shared" si="3"/>
        <v>2.9600025335143347</v>
      </c>
      <c r="T12" s="484">
        <f t="shared" si="3"/>
        <v>2.9476520465365548</v>
      </c>
      <c r="U12" s="484">
        <f t="shared" si="3"/>
        <v>2.9364553921614438</v>
      </c>
      <c r="V12" s="484">
        <f t="shared" si="3"/>
        <v>2.9262574734317996</v>
      </c>
      <c r="W12" s="484">
        <f t="shared" si="3"/>
        <v>2.9169298871848337</v>
      </c>
      <c r="X12" s="484">
        <f t="shared" si="3"/>
        <v>2.9083654028144545</v>
      </c>
      <c r="Y12" s="484">
        <f t="shared" si="3"/>
        <v>2.9004737600512951</v>
      </c>
      <c r="Z12" s="484">
        <f t="shared" si="3"/>
        <v>2.893178431512665</v>
      </c>
      <c r="AA12" s="484">
        <f t="shared" si="3"/>
        <v>2.8864141006629427</v>
      </c>
      <c r="AB12" s="484">
        <f t="shared" si="3"/>
        <v>2.8801246769743076</v>
      </c>
      <c r="AC12" s="484">
        <f t="shared" si="3"/>
        <v>2.8742617191446365</v>
      </c>
      <c r="AD12" s="484">
        <f t="shared" si="3"/>
        <v>2.8687831715839098</v>
      </c>
      <c r="AE12" s="484">
        <f t="shared" si="3"/>
        <v>2.8636523437716961</v>
      </c>
      <c r="AF12" s="484">
        <f t="shared" si="3"/>
        <v>2.8259326536708103</v>
      </c>
      <c r="AG12" s="484">
        <f t="shared" si="3"/>
        <v>2.7872485572916754</v>
      </c>
      <c r="AH12" s="485">
        <f t="shared" si="2"/>
        <v>2.7475247881803142</v>
      </c>
    </row>
    <row r="13" spans="1:34">
      <c r="A13" s="481">
        <v>10</v>
      </c>
      <c r="B13" s="484">
        <f t="shared" si="1"/>
        <v>4.9646027437307128</v>
      </c>
      <c r="C13" s="484">
        <f t="shared" si="1"/>
        <v>4.1028210151304032</v>
      </c>
      <c r="D13" s="484">
        <f t="shared" si="1"/>
        <v>3.7082648190468448</v>
      </c>
      <c r="E13" s="484">
        <f t="shared" si="1"/>
        <v>3.4780496907652281</v>
      </c>
      <c r="F13" s="484">
        <f t="shared" si="1"/>
        <v>3.325834530413013</v>
      </c>
      <c r="G13" s="484">
        <f t="shared" si="1"/>
        <v>3.217174547398995</v>
      </c>
      <c r="H13" s="484">
        <f t="shared" si="1"/>
        <v>3.1354648046263263</v>
      </c>
      <c r="I13" s="484">
        <f t="shared" si="1"/>
        <v>3.0716583852790391</v>
      </c>
      <c r="J13" s="484">
        <f t="shared" si="1"/>
        <v>3.0203829470213761</v>
      </c>
      <c r="K13" s="484">
        <f t="shared" si="1"/>
        <v>2.9782370160823217</v>
      </c>
      <c r="L13" s="484">
        <f t="shared" si="1"/>
        <v>2.9429572680064897</v>
      </c>
      <c r="M13" s="484">
        <f t="shared" si="1"/>
        <v>2.912976721582639</v>
      </c>
      <c r="N13" s="484">
        <f t="shared" si="1"/>
        <v>2.8871746930253273</v>
      </c>
      <c r="O13" s="484">
        <f t="shared" si="1"/>
        <v>2.8647276833645772</v>
      </c>
      <c r="P13" s="484">
        <f t="shared" si="1"/>
        <v>2.8450165269958458</v>
      </c>
      <c r="Q13" s="484">
        <f t="shared" si="1"/>
        <v>2.8275664308079751</v>
      </c>
      <c r="R13" s="484">
        <f t="shared" si="3"/>
        <v>2.8120070310634131</v>
      </c>
      <c r="S13" s="484">
        <f t="shared" si="3"/>
        <v>2.7980450609133842</v>
      </c>
      <c r="T13" s="484">
        <f t="shared" si="3"/>
        <v>2.7854452033702675</v>
      </c>
      <c r="U13" s="484">
        <f t="shared" si="3"/>
        <v>2.7740163983211246</v>
      </c>
      <c r="V13" s="484">
        <f t="shared" si="3"/>
        <v>2.7636018686252366</v>
      </c>
      <c r="W13" s="484">
        <f t="shared" si="3"/>
        <v>2.754071734965847</v>
      </c>
      <c r="X13" s="484">
        <f t="shared" si="3"/>
        <v>2.745317466195869</v>
      </c>
      <c r="Y13" s="484">
        <f t="shared" si="3"/>
        <v>2.7372476529036853</v>
      </c>
      <c r="Z13" s="484">
        <f t="shared" si="3"/>
        <v>2.7297847493698177</v>
      </c>
      <c r="AA13" s="484">
        <f t="shared" si="3"/>
        <v>2.7228625340176977</v>
      </c>
      <c r="AB13" s="484">
        <f t="shared" si="3"/>
        <v>2.7164241096738695</v>
      </c>
      <c r="AC13" s="484">
        <f t="shared" si="3"/>
        <v>2.7104203140852898</v>
      </c>
      <c r="AD13" s="484">
        <f t="shared" si="3"/>
        <v>2.7048084455578834</v>
      </c>
      <c r="AE13" s="484">
        <f t="shared" si="3"/>
        <v>2.6995512330263698</v>
      </c>
      <c r="AF13" s="484">
        <f t="shared" si="3"/>
        <v>2.6608552072041145</v>
      </c>
      <c r="AG13" s="484">
        <f t="shared" si="3"/>
        <v>2.6210771556936074</v>
      </c>
      <c r="AH13" s="485">
        <f t="shared" si="2"/>
        <v>2.5801218734780407</v>
      </c>
    </row>
    <row r="14" spans="1:34">
      <c r="A14" s="481">
        <v>11</v>
      </c>
      <c r="B14" s="484">
        <f t="shared" si="1"/>
        <v>4.8443356749436166</v>
      </c>
      <c r="C14" s="484">
        <f t="shared" si="1"/>
        <v>3.9822979570944854</v>
      </c>
      <c r="D14" s="484">
        <f t="shared" si="1"/>
        <v>3.5874337024204954</v>
      </c>
      <c r="E14" s="484">
        <f t="shared" si="1"/>
        <v>3.3566900211325938</v>
      </c>
      <c r="F14" s="484">
        <f t="shared" si="1"/>
        <v>3.2038742627296211</v>
      </c>
      <c r="G14" s="484">
        <f t="shared" si="1"/>
        <v>3.0946128879091401</v>
      </c>
      <c r="H14" s="484">
        <f t="shared" si="1"/>
        <v>3.012330343043101</v>
      </c>
      <c r="I14" s="484">
        <f t="shared" si="1"/>
        <v>2.947990318638638</v>
      </c>
      <c r="J14" s="484">
        <f t="shared" si="1"/>
        <v>2.8962227612877038</v>
      </c>
      <c r="K14" s="484">
        <f t="shared" si="1"/>
        <v>2.8536248582732573</v>
      </c>
      <c r="L14" s="484">
        <f t="shared" si="1"/>
        <v>2.8179304699530876</v>
      </c>
      <c r="M14" s="484">
        <f t="shared" si="1"/>
        <v>2.7875693256804883</v>
      </c>
      <c r="N14" s="484">
        <f t="shared" si="1"/>
        <v>2.7614174418170809</v>
      </c>
      <c r="O14" s="484">
        <f t="shared" si="1"/>
        <v>2.7386482144734825</v>
      </c>
      <c r="P14" s="484">
        <f t="shared" si="1"/>
        <v>2.7186396475783905</v>
      </c>
      <c r="Q14" s="484">
        <f t="shared" si="1"/>
        <v>2.7009144104901446</v>
      </c>
      <c r="R14" s="484">
        <f t="shared" si="3"/>
        <v>2.6850998846469167</v>
      </c>
      <c r="S14" s="484">
        <f t="shared" si="3"/>
        <v>2.6709008084361412</v>
      </c>
      <c r="T14" s="484">
        <f t="shared" si="3"/>
        <v>2.6580801033046946</v>
      </c>
      <c r="U14" s="484">
        <f t="shared" si="3"/>
        <v>2.6464451537303044</v>
      </c>
      <c r="V14" s="484">
        <f t="shared" si="3"/>
        <v>2.6358378079747475</v>
      </c>
      <c r="W14" s="484">
        <f t="shared" si="3"/>
        <v>2.6261269700487295</v>
      </c>
      <c r="X14" s="484">
        <f t="shared" si="3"/>
        <v>2.6172030298176057</v>
      </c>
      <c r="Y14" s="484">
        <f t="shared" si="3"/>
        <v>2.6089736188842907</v>
      </c>
      <c r="Z14" s="484">
        <f t="shared" si="3"/>
        <v>2.6013603372049641</v>
      </c>
      <c r="AA14" s="484">
        <f t="shared" si="3"/>
        <v>2.5942962002814749</v>
      </c>
      <c r="AB14" s="484">
        <f t="shared" si="3"/>
        <v>2.587723627983133</v>
      </c>
      <c r="AC14" s="484">
        <f t="shared" si="3"/>
        <v>2.5815928451997197</v>
      </c>
      <c r="AD14" s="484">
        <f t="shared" si="3"/>
        <v>2.5758605989686227</v>
      </c>
      <c r="AE14" s="484">
        <f t="shared" si="3"/>
        <v>2.5704891211921619</v>
      </c>
      <c r="AF14" s="484">
        <f t="shared" si="3"/>
        <v>2.5309054969881983</v>
      </c>
      <c r="AG14" s="484">
        <f t="shared" si="3"/>
        <v>2.4901227686835603</v>
      </c>
      <c r="AH14" s="485">
        <f t="shared" si="2"/>
        <v>2.4480237989368892</v>
      </c>
    </row>
    <row r="15" spans="1:34">
      <c r="A15" s="481">
        <v>12</v>
      </c>
      <c r="B15" s="484">
        <f t="shared" si="1"/>
        <v>4.7472253467225149</v>
      </c>
      <c r="C15" s="484">
        <f t="shared" si="1"/>
        <v>3.8852938346523942</v>
      </c>
      <c r="D15" s="484">
        <f t="shared" si="1"/>
        <v>3.4902948194976045</v>
      </c>
      <c r="E15" s="484">
        <f t="shared" si="1"/>
        <v>3.2591667269012499</v>
      </c>
      <c r="F15" s="484">
        <f t="shared" si="1"/>
        <v>3.1058752390841229</v>
      </c>
      <c r="G15" s="484">
        <f t="shared" si="1"/>
        <v>2.996120377517109</v>
      </c>
      <c r="H15" s="484">
        <f t="shared" si="1"/>
        <v>2.9133581790111962</v>
      </c>
      <c r="I15" s="484">
        <f t="shared" si="1"/>
        <v>2.8485651420676827</v>
      </c>
      <c r="J15" s="484">
        <f t="shared" si="1"/>
        <v>2.7963754894992481</v>
      </c>
      <c r="K15" s="484">
        <f t="shared" si="1"/>
        <v>2.7533867688358531</v>
      </c>
      <c r="L15" s="484">
        <f t="shared" si="1"/>
        <v>2.7173314409728953</v>
      </c>
      <c r="M15" s="484">
        <f t="shared" si="1"/>
        <v>2.6866371124956863</v>
      </c>
      <c r="N15" s="484">
        <f t="shared" si="1"/>
        <v>2.6601774582929125</v>
      </c>
      <c r="O15" s="484">
        <f t="shared" si="1"/>
        <v>2.63712355763092</v>
      </c>
      <c r="P15" s="484">
        <f t="shared" si="1"/>
        <v>2.6168512341321111</v>
      </c>
      <c r="Q15" s="484">
        <f t="shared" si="1"/>
        <v>2.5988811584163809</v>
      </c>
      <c r="R15" s="484">
        <f t="shared" si="3"/>
        <v>2.5828389058769408</v>
      </c>
      <c r="S15" s="484">
        <f t="shared" si="3"/>
        <v>2.5684275959459772</v>
      </c>
      <c r="T15" s="484">
        <f t="shared" si="3"/>
        <v>2.555408704910421</v>
      </c>
      <c r="U15" s="484">
        <f t="shared" si="3"/>
        <v>2.5435883296529571</v>
      </c>
      <c r="V15" s="484">
        <f t="shared" si="3"/>
        <v>2.5328071717007128</v>
      </c>
      <c r="W15" s="484">
        <f t="shared" si="3"/>
        <v>2.5229331132345094</v>
      </c>
      <c r="X15" s="484">
        <f t="shared" si="3"/>
        <v>2.51385563254065</v>
      </c>
      <c r="Y15" s="484">
        <f t="shared" si="3"/>
        <v>2.5054815467348126</v>
      </c>
      <c r="Z15" s="484">
        <f t="shared" si="3"/>
        <v>2.4977317267190213</v>
      </c>
      <c r="AA15" s="484">
        <f t="shared" si="3"/>
        <v>2.4905385341279946</v>
      </c>
      <c r="AB15" s="484">
        <f t="shared" si="3"/>
        <v>2.4838438011892507</v>
      </c>
      <c r="AC15" s="484">
        <f t="shared" si="3"/>
        <v>2.4775972235581127</v>
      </c>
      <c r="AD15" s="484">
        <f t="shared" si="3"/>
        <v>2.4717550706322928</v>
      </c>
      <c r="AE15" s="484">
        <f t="shared" si="3"/>
        <v>2.4662791423336112</v>
      </c>
      <c r="AF15" s="484">
        <f t="shared" si="3"/>
        <v>2.4258800587509795</v>
      </c>
      <c r="AG15" s="484">
        <f t="shared" si="3"/>
        <v>2.3841656273817757</v>
      </c>
      <c r="AH15" s="485">
        <f t="shared" si="2"/>
        <v>2.3409949058541901</v>
      </c>
    </row>
    <row r="16" spans="1:34">
      <c r="A16" s="481">
        <v>13</v>
      </c>
      <c r="B16" s="484">
        <f t="shared" si="1"/>
        <v>4.6671927318268525</v>
      </c>
      <c r="C16" s="484">
        <f t="shared" si="1"/>
        <v>3.8055652529780568</v>
      </c>
      <c r="D16" s="484">
        <f t="shared" si="1"/>
        <v>3.4105336446278485</v>
      </c>
      <c r="E16" s="484">
        <f t="shared" si="1"/>
        <v>3.1791170525401871</v>
      </c>
      <c r="F16" s="484">
        <f t="shared" si="1"/>
        <v>3.0254383000982594</v>
      </c>
      <c r="G16" s="484">
        <f t="shared" si="1"/>
        <v>2.9152692387027517</v>
      </c>
      <c r="H16" s="484">
        <f t="shared" si="1"/>
        <v>2.8320975016349399</v>
      </c>
      <c r="I16" s="484">
        <f t="shared" si="1"/>
        <v>2.766913181917749</v>
      </c>
      <c r="J16" s="484">
        <f t="shared" si="1"/>
        <v>2.7143557890598928</v>
      </c>
      <c r="K16" s="484">
        <f t="shared" si="1"/>
        <v>2.671024228555126</v>
      </c>
      <c r="L16" s="484">
        <f t="shared" si="1"/>
        <v>2.6346504607077601</v>
      </c>
      <c r="M16" s="484">
        <f t="shared" si="1"/>
        <v>2.6036607476283011</v>
      </c>
      <c r="N16" s="484">
        <f t="shared" si="1"/>
        <v>2.5769270844729792</v>
      </c>
      <c r="O16" s="484">
        <f t="shared" si="1"/>
        <v>2.5536187919216391</v>
      </c>
      <c r="P16" s="484">
        <f t="shared" si="1"/>
        <v>2.5331099831307475</v>
      </c>
      <c r="Q16" s="484">
        <f t="shared" si="1"/>
        <v>2.5149197256582991</v>
      </c>
      <c r="R16" s="484">
        <f t="shared" si="3"/>
        <v>2.4986721228499285</v>
      </c>
      <c r="S16" s="484">
        <f t="shared" si="3"/>
        <v>2.4840689580450945</v>
      </c>
      <c r="T16" s="484">
        <f t="shared" si="3"/>
        <v>2.4708705028431051</v>
      </c>
      <c r="U16" s="484">
        <f t="shared" si="3"/>
        <v>2.4588817718014639</v>
      </c>
      <c r="V16" s="484">
        <f t="shared" si="3"/>
        <v>2.4479424956662847</v>
      </c>
      <c r="W16" s="484">
        <f t="shared" si="3"/>
        <v>2.4379196862433021</v>
      </c>
      <c r="X16" s="484">
        <f t="shared" si="3"/>
        <v>2.4287020411432048</v>
      </c>
      <c r="Y16" s="484">
        <f t="shared" si="3"/>
        <v>2.420195676588917</v>
      </c>
      <c r="Z16" s="484">
        <f t="shared" si="3"/>
        <v>2.4123208333853952</v>
      </c>
      <c r="AA16" s="484">
        <f t="shared" si="3"/>
        <v>2.4050093058288682</v>
      </c>
      <c r="AB16" s="484">
        <f t="shared" si="3"/>
        <v>2.3982024144386624</v>
      </c>
      <c r="AC16" s="484">
        <f t="shared" si="3"/>
        <v>2.3918493925017654</v>
      </c>
      <c r="AD16" s="484">
        <f t="shared" si="3"/>
        <v>2.3859060908526866</v>
      </c>
      <c r="AE16" s="484">
        <f t="shared" si="3"/>
        <v>2.3803339297926245</v>
      </c>
      <c r="AF16" s="484">
        <f t="shared" si="3"/>
        <v>2.3391800328701704</v>
      </c>
      <c r="AG16" s="484">
        <f t="shared" si="3"/>
        <v>2.2965956221610817</v>
      </c>
      <c r="AH16" s="485">
        <f t="shared" si="2"/>
        <v>2.2524141991123532</v>
      </c>
    </row>
    <row r="17" spans="1:34">
      <c r="A17" s="481">
        <v>14</v>
      </c>
      <c r="B17" s="484">
        <f t="shared" si="1"/>
        <v>4.6001099366694227</v>
      </c>
      <c r="C17" s="484">
        <f t="shared" si="1"/>
        <v>3.7388918324407361</v>
      </c>
      <c r="D17" s="484">
        <f t="shared" si="1"/>
        <v>3.3438886781189128</v>
      </c>
      <c r="E17" s="484">
        <f t="shared" si="1"/>
        <v>3.1122498479613889</v>
      </c>
      <c r="F17" s="484">
        <f t="shared" si="1"/>
        <v>2.9582489131221967</v>
      </c>
      <c r="G17" s="484">
        <f t="shared" si="1"/>
        <v>2.8477259959253578</v>
      </c>
      <c r="H17" s="484">
        <f t="shared" si="1"/>
        <v>2.7641992567781792</v>
      </c>
      <c r="I17" s="484">
        <f t="shared" si="1"/>
        <v>2.6986724187093056</v>
      </c>
      <c r="J17" s="484">
        <f t="shared" si="1"/>
        <v>2.645790735233819</v>
      </c>
      <c r="K17" s="484">
        <f t="shared" si="1"/>
        <v>2.6021550510427085</v>
      </c>
      <c r="L17" s="484">
        <f t="shared" si="1"/>
        <v>2.5654974067604943</v>
      </c>
      <c r="M17" s="484">
        <f t="shared" si="1"/>
        <v>2.5342432527485608</v>
      </c>
      <c r="N17" s="484">
        <f t="shared" si="1"/>
        <v>2.5072633744760582</v>
      </c>
      <c r="O17" s="484">
        <f t="shared" si="1"/>
        <v>2.4837257411282234</v>
      </c>
      <c r="P17" s="484">
        <f t="shared" si="1"/>
        <v>2.4630031048756633</v>
      </c>
      <c r="Q17" s="484">
        <f t="shared" si="1"/>
        <v>2.4446132291788989</v>
      </c>
      <c r="R17" s="484">
        <f t="shared" si="3"/>
        <v>2.4281790009492821</v>
      </c>
      <c r="S17" s="484">
        <f t="shared" si="3"/>
        <v>2.4134010862477688</v>
      </c>
      <c r="T17" s="484">
        <f t="shared" si="3"/>
        <v>2.4000387397218454</v>
      </c>
      <c r="U17" s="484">
        <f t="shared" si="3"/>
        <v>2.3878960551375843</v>
      </c>
      <c r="V17" s="484">
        <f t="shared" si="3"/>
        <v>2.3768119318957495</v>
      </c>
      <c r="W17" s="484">
        <f t="shared" si="3"/>
        <v>2.3666526321961232</v>
      </c>
      <c r="X17" s="484">
        <f t="shared" si="3"/>
        <v>2.3573061779376125</v>
      </c>
      <c r="Y17" s="484">
        <f t="shared" si="3"/>
        <v>2.3486780759933543</v>
      </c>
      <c r="Z17" s="484">
        <f t="shared" si="3"/>
        <v>2.3406880171822513</v>
      </c>
      <c r="AA17" s="484">
        <f t="shared" si="3"/>
        <v>2.3332672988032495</v>
      </c>
      <c r="AB17" s="484">
        <f t="shared" si="3"/>
        <v>2.3263567916312016</v>
      </c>
      <c r="AC17" s="484">
        <f t="shared" si="3"/>
        <v>2.3199053213407494</v>
      </c>
      <c r="AD17" s="484">
        <f t="shared" si="3"/>
        <v>2.3138683687371064</v>
      </c>
      <c r="AE17" s="484">
        <f t="shared" si="3"/>
        <v>2.3082070176459295</v>
      </c>
      <c r="AF17" s="484">
        <f t="shared" si="3"/>
        <v>2.266350496134526</v>
      </c>
      <c r="AG17" s="484">
        <f t="shared" si="3"/>
        <v>2.2229495688387084</v>
      </c>
      <c r="AH17" s="485">
        <f t="shared" si="2"/>
        <v>2.1778105497903191</v>
      </c>
    </row>
    <row r="18" spans="1:34">
      <c r="A18" s="481">
        <v>15</v>
      </c>
      <c r="B18" s="484">
        <f t="shared" si="1"/>
        <v>4.5430771652669701</v>
      </c>
      <c r="C18" s="484">
        <f t="shared" si="1"/>
        <v>3.6823203436732408</v>
      </c>
      <c r="D18" s="484">
        <f t="shared" si="1"/>
        <v>3.2873821046365093</v>
      </c>
      <c r="E18" s="484">
        <f t="shared" si="1"/>
        <v>3.055568275906595</v>
      </c>
      <c r="F18" s="484">
        <f t="shared" si="1"/>
        <v>2.9012945362361564</v>
      </c>
      <c r="G18" s="484">
        <f t="shared" si="1"/>
        <v>2.7904649973675064</v>
      </c>
      <c r="H18" s="484">
        <f t="shared" si="1"/>
        <v>2.7066267822256944</v>
      </c>
      <c r="I18" s="484">
        <f t="shared" si="1"/>
        <v>2.6407968829069026</v>
      </c>
      <c r="J18" s="484">
        <f t="shared" si="1"/>
        <v>2.5876264352275817</v>
      </c>
      <c r="K18" s="484">
        <f t="shared" si="1"/>
        <v>2.5437185496928079</v>
      </c>
      <c r="L18" s="484">
        <f t="shared" si="1"/>
        <v>2.5068057257018572</v>
      </c>
      <c r="M18" s="484">
        <f t="shared" si="1"/>
        <v>2.4753129734757695</v>
      </c>
      <c r="N18" s="484">
        <f t="shared" si="1"/>
        <v>2.4481102101394647</v>
      </c>
      <c r="O18" s="484">
        <f t="shared" si="1"/>
        <v>2.424364357106259</v>
      </c>
      <c r="P18" s="484">
        <f t="shared" si="1"/>
        <v>2.4034470714953358</v>
      </c>
      <c r="Q18" s="484">
        <f t="shared" si="1"/>
        <v>2.3848750436598887</v>
      </c>
      <c r="R18" s="484">
        <f t="shared" si="3"/>
        <v>2.3682701440117375</v>
      </c>
      <c r="S18" s="484">
        <f t="shared" si="3"/>
        <v>2.3533320942369107</v>
      </c>
      <c r="T18" s="484">
        <f t="shared" si="3"/>
        <v>2.3398192816654575</v>
      </c>
      <c r="U18" s="484">
        <f t="shared" si="3"/>
        <v>2.3275350089882942</v>
      </c>
      <c r="V18" s="484">
        <f t="shared" si="3"/>
        <v>2.3163174569681284</v>
      </c>
      <c r="W18" s="484">
        <f t="shared" si="3"/>
        <v>2.3060322363870123</v>
      </c>
      <c r="X18" s="484">
        <f t="shared" si="3"/>
        <v>2.2965667792156319</v>
      </c>
      <c r="Y18" s="484">
        <f t="shared" si="3"/>
        <v>2.2878260581447916</v>
      </c>
      <c r="Z18" s="484">
        <f t="shared" si="3"/>
        <v>2.2797292800691884</v>
      </c>
      <c r="AA18" s="484">
        <f t="shared" si="3"/>
        <v>2.2722073035224266</v>
      </c>
      <c r="AB18" s="484">
        <f t="shared" si="3"/>
        <v>2.2652006010154557</v>
      </c>
      <c r="AC18" s="484">
        <f t="shared" si="3"/>
        <v>2.2586576362531412</v>
      </c>
      <c r="AD18" s="484">
        <f t="shared" si="3"/>
        <v>2.2525335605911478</v>
      </c>
      <c r="AE18" s="484">
        <f t="shared" si="3"/>
        <v>2.2467891575560133</v>
      </c>
      <c r="AF18" s="484">
        <f t="shared" si="3"/>
        <v>2.2042756836323072</v>
      </c>
      <c r="AG18" s="484">
        <f t="shared" si="3"/>
        <v>2.1601053418261738</v>
      </c>
      <c r="AH18" s="485">
        <f t="shared" si="2"/>
        <v>2.1140557443502783</v>
      </c>
    </row>
    <row r="19" spans="1:34">
      <c r="A19" s="481">
        <v>16</v>
      </c>
      <c r="B19" s="484">
        <f t="shared" si="1"/>
        <v>4.4939984776663584</v>
      </c>
      <c r="C19" s="484">
        <f t="shared" si="1"/>
        <v>3.6337234675916301</v>
      </c>
      <c r="D19" s="484">
        <f t="shared" si="1"/>
        <v>3.2388715174535854</v>
      </c>
      <c r="E19" s="484">
        <f t="shared" si="1"/>
        <v>3.0069172799243447</v>
      </c>
      <c r="F19" s="484">
        <f t="shared" si="1"/>
        <v>2.8524091650819878</v>
      </c>
      <c r="G19" s="484">
        <f t="shared" si="1"/>
        <v>2.7413108283387784</v>
      </c>
      <c r="H19" s="484">
        <f t="shared" si="1"/>
        <v>2.6571966002210874</v>
      </c>
      <c r="I19" s="484">
        <f t="shared" si="1"/>
        <v>2.5910961798744014</v>
      </c>
      <c r="J19" s="484">
        <f t="shared" si="1"/>
        <v>2.5376665388806519</v>
      </c>
      <c r="K19" s="484">
        <f t="shared" si="1"/>
        <v>2.4935132212816078</v>
      </c>
      <c r="L19" s="484">
        <f t="shared" si="1"/>
        <v>2.4563694312747435</v>
      </c>
      <c r="M19" s="484">
        <f t="shared" si="1"/>
        <v>2.4246600016633844</v>
      </c>
      <c r="N19" s="484">
        <f t="shared" si="1"/>
        <v>2.3972542334648272</v>
      </c>
      <c r="O19" s="484">
        <f t="shared" si="1"/>
        <v>2.3733182311223575</v>
      </c>
      <c r="P19" s="484">
        <f t="shared" si="1"/>
        <v>2.352222762807386</v>
      </c>
      <c r="Q19" s="484">
        <f t="shared" si="1"/>
        <v>2.3334836274676407</v>
      </c>
      <c r="R19" s="484">
        <f t="shared" si="3"/>
        <v>2.3167218381527981</v>
      </c>
      <c r="S19" s="484">
        <f t="shared" si="3"/>
        <v>2.3016363111345832</v>
      </c>
      <c r="T19" s="484">
        <f t="shared" si="3"/>
        <v>2.2879846876711518</v>
      </c>
      <c r="U19" s="484">
        <f t="shared" si="3"/>
        <v>2.2755695852259965</v>
      </c>
      <c r="V19" s="484">
        <f t="shared" si="3"/>
        <v>2.2642285584595814</v>
      </c>
      <c r="W19" s="484">
        <f t="shared" si="3"/>
        <v>2.2538266477917808</v>
      </c>
      <c r="X19" s="484">
        <f t="shared" si="3"/>
        <v>2.2442507664265716</v>
      </c>
      <c r="Y19" s="484">
        <f t="shared" si="3"/>
        <v>2.2354054155023908</v>
      </c>
      <c r="Z19" s="484">
        <f t="shared" si="3"/>
        <v>2.2272093732535492</v>
      </c>
      <c r="AA19" s="484">
        <f t="shared" si="3"/>
        <v>2.2195931083405949</v>
      </c>
      <c r="AB19" s="484">
        <f t="shared" si="3"/>
        <v>2.2124967383799627</v>
      </c>
      <c r="AC19" s="484">
        <f t="shared" si="3"/>
        <v>2.2058684036775107</v>
      </c>
      <c r="AD19" s="484">
        <f t="shared" si="3"/>
        <v>2.1996629605305582</v>
      </c>
      <c r="AE19" s="484">
        <f t="shared" si="3"/>
        <v>2.1938409229080444</v>
      </c>
      <c r="AF19" s="484">
        <f t="shared" si="3"/>
        <v>2.1507109695476179</v>
      </c>
      <c r="AG19" s="484">
        <f t="shared" si="3"/>
        <v>2.1058132378581353</v>
      </c>
      <c r="AH19" s="485">
        <f t="shared" si="2"/>
        <v>2.0588952366113631</v>
      </c>
    </row>
    <row r="20" spans="1:34">
      <c r="A20" s="481">
        <v>17</v>
      </c>
      <c r="B20" s="484">
        <f t="shared" si="1"/>
        <v>4.4513217724681331</v>
      </c>
      <c r="C20" s="484">
        <f t="shared" si="1"/>
        <v>3.5915305684750827</v>
      </c>
      <c r="D20" s="484">
        <f t="shared" si="1"/>
        <v>3.1967768409433446</v>
      </c>
      <c r="E20" s="484">
        <f t="shared" si="1"/>
        <v>2.9647081100410797</v>
      </c>
      <c r="F20" s="484">
        <f t="shared" si="1"/>
        <v>2.8099961745295974</v>
      </c>
      <c r="G20" s="484">
        <f t="shared" si="1"/>
        <v>2.6986599016298731</v>
      </c>
      <c r="H20" s="484">
        <f t="shared" si="1"/>
        <v>2.6142990451333183</v>
      </c>
      <c r="I20" s="484">
        <f t="shared" si="1"/>
        <v>2.5479553577698537</v>
      </c>
      <c r="J20" s="484">
        <f t="shared" si="1"/>
        <v>2.4942914945641954</v>
      </c>
      <c r="K20" s="484">
        <f t="shared" si="1"/>
        <v>2.4499155003942468</v>
      </c>
      <c r="L20" s="484">
        <f t="shared" si="1"/>
        <v>2.4125614418201784</v>
      </c>
      <c r="M20" s="484">
        <f t="shared" si="1"/>
        <v>2.3806541615770072</v>
      </c>
      <c r="N20" s="484">
        <f t="shared" si="1"/>
        <v>2.3530625335528832</v>
      </c>
      <c r="O20" s="484">
        <f t="shared" si="1"/>
        <v>2.3289520232604746</v>
      </c>
      <c r="P20" s="484">
        <f t="shared" si="1"/>
        <v>2.3076926720809765</v>
      </c>
      <c r="Q20" s="484">
        <f t="shared" si="1"/>
        <v>2.2887995326100588</v>
      </c>
      <c r="R20" s="484">
        <f t="shared" si="3"/>
        <v>2.2718928890253789</v>
      </c>
      <c r="S20" s="484">
        <f t="shared" si="3"/>
        <v>2.2566709654235257</v>
      </c>
      <c r="T20" s="484">
        <f t="shared" si="3"/>
        <v>2.2428907565605902</v>
      </c>
      <c r="U20" s="484">
        <f t="shared" si="3"/>
        <v>2.2303542821753983</v>
      </c>
      <c r="V20" s="484">
        <f t="shared" si="3"/>
        <v>2.2188985477676484</v>
      </c>
      <c r="W20" s="484">
        <f t="shared" si="3"/>
        <v>2.208388091136559</v>
      </c>
      <c r="X20" s="484">
        <f t="shared" si="3"/>
        <v>2.1987093664647857</v>
      </c>
      <c r="Y20" s="484">
        <f t="shared" si="3"/>
        <v>2.1897664561386279</v>
      </c>
      <c r="Z20" s="484">
        <f t="shared" si="3"/>
        <v>2.1814777564975509</v>
      </c>
      <c r="AA20" s="484">
        <f t="shared" si="3"/>
        <v>2.1737733878454577</v>
      </c>
      <c r="AB20" s="484">
        <f t="shared" si="3"/>
        <v>2.1665931498476718</v>
      </c>
      <c r="AC20" s="484">
        <f t="shared" si="3"/>
        <v>2.1598848923631486</v>
      </c>
      <c r="AD20" s="484">
        <f t="shared" si="3"/>
        <v>2.1536032060921184</v>
      </c>
      <c r="AE20" s="484">
        <f t="shared" si="3"/>
        <v>2.1477083618474029</v>
      </c>
      <c r="AF20" s="484">
        <f t="shared" si="3"/>
        <v>2.1039981421874803</v>
      </c>
      <c r="AG20" s="484">
        <f t="shared" si="3"/>
        <v>2.0584108786551645</v>
      </c>
      <c r="AH20" s="485">
        <f t="shared" si="2"/>
        <v>2.0106626830824426</v>
      </c>
    </row>
    <row r="21" spans="1:34">
      <c r="A21" s="481">
        <v>18</v>
      </c>
      <c r="B21" s="484">
        <f t="shared" si="1"/>
        <v>4.4138734191705664</v>
      </c>
      <c r="C21" s="484">
        <f t="shared" si="1"/>
        <v>3.5545571456617879</v>
      </c>
      <c r="D21" s="484">
        <f t="shared" si="1"/>
        <v>3.1599075898007243</v>
      </c>
      <c r="E21" s="484">
        <f t="shared" si="1"/>
        <v>2.9277441728071834</v>
      </c>
      <c r="F21" s="484">
        <f t="shared" si="1"/>
        <v>2.77285315299783</v>
      </c>
      <c r="G21" s="484">
        <f t="shared" si="1"/>
        <v>2.6613045229279009</v>
      </c>
      <c r="H21" s="484">
        <f t="shared" si="1"/>
        <v>2.5767217292599147</v>
      </c>
      <c r="I21" s="484">
        <f t="shared" si="1"/>
        <v>2.5101578953835757</v>
      </c>
      <c r="J21" s="484">
        <f t="shared" si="1"/>
        <v>2.4562811491592669</v>
      </c>
      <c r="K21" s="484">
        <f t="shared" si="1"/>
        <v>2.4117020398339202</v>
      </c>
      <c r="L21" s="484">
        <f t="shared" si="1"/>
        <v>2.3741555938589722</v>
      </c>
      <c r="M21" s="484">
        <f t="shared" si="1"/>
        <v>2.3420667980454342</v>
      </c>
      <c r="N21" s="484">
        <f t="shared" si="1"/>
        <v>2.3143042422827222</v>
      </c>
      <c r="O21" s="484">
        <f t="shared" si="1"/>
        <v>2.2900328922065434</v>
      </c>
      <c r="P21" s="484">
        <f t="shared" si="1"/>
        <v>2.2686221916065192</v>
      </c>
      <c r="Q21" s="484">
        <f t="shared" si="1"/>
        <v>2.249586563962084</v>
      </c>
      <c r="R21" s="484">
        <f t="shared" si="3"/>
        <v>2.2325456695740882</v>
      </c>
      <c r="S21" s="484">
        <f t="shared" si="3"/>
        <v>2.2171971337173746</v>
      </c>
      <c r="T21" s="484">
        <f t="shared" si="3"/>
        <v>2.2032973873355375</v>
      </c>
      <c r="U21" s="484">
        <f t="shared" si="3"/>
        <v>2.1906479255678022</v>
      </c>
      <c r="V21" s="484">
        <f t="shared" si="3"/>
        <v>2.1790852694037728</v>
      </c>
      <c r="W21" s="484">
        <f t="shared" si="3"/>
        <v>2.1684735112171598</v>
      </c>
      <c r="X21" s="484">
        <f t="shared" si="3"/>
        <v>2.1586986968308777</v>
      </c>
      <c r="Y21" s="484">
        <f t="shared" si="3"/>
        <v>2.1496645348258405</v>
      </c>
      <c r="Z21" s="484">
        <f t="shared" si="3"/>
        <v>2.1412890795974371</v>
      </c>
      <c r="AA21" s="484">
        <f t="shared" si="3"/>
        <v>2.1335021386745687</v>
      </c>
      <c r="AB21" s="484">
        <f t="shared" si="3"/>
        <v>2.1262432255284862</v>
      </c>
      <c r="AC21" s="484">
        <f t="shared" si="3"/>
        <v>2.119459927975659</v>
      </c>
      <c r="AD21" s="484">
        <f t="shared" si="3"/>
        <v>2.1131065965798705</v>
      </c>
      <c r="AE21" s="484">
        <f t="shared" si="3"/>
        <v>2.107143281868872</v>
      </c>
      <c r="AF21" s="484">
        <f t="shared" si="3"/>
        <v>2.0628854464673854</v>
      </c>
      <c r="AG21" s="484">
        <f t="shared" si="3"/>
        <v>2.0166430161615878</v>
      </c>
      <c r="AH21" s="485">
        <f t="shared" si="2"/>
        <v>1.9680995154472845</v>
      </c>
    </row>
    <row r="22" spans="1:34">
      <c r="A22" s="481">
        <v>19</v>
      </c>
      <c r="B22" s="484">
        <f t="shared" si="1"/>
        <v>4.3807496923317979</v>
      </c>
      <c r="C22" s="484">
        <f t="shared" si="1"/>
        <v>3.521893260578826</v>
      </c>
      <c r="D22" s="484">
        <f t="shared" si="1"/>
        <v>3.1273500051133998</v>
      </c>
      <c r="E22" s="484">
        <f t="shared" si="1"/>
        <v>2.8951073075078422</v>
      </c>
      <c r="F22" s="484">
        <f t="shared" si="1"/>
        <v>2.7400575416853457</v>
      </c>
      <c r="G22" s="484">
        <f t="shared" si="1"/>
        <v>2.628318038338513</v>
      </c>
      <c r="H22" s="484">
        <f t="shared" si="1"/>
        <v>2.5435343014297049</v>
      </c>
      <c r="I22" s="484">
        <f t="shared" si="1"/>
        <v>2.4767701474512962</v>
      </c>
      <c r="J22" s="484">
        <f t="shared" si="1"/>
        <v>2.4226989371239691</v>
      </c>
      <c r="K22" s="484">
        <f t="shared" si="1"/>
        <v>2.3779336872898322</v>
      </c>
      <c r="L22" s="484">
        <f t="shared" si="1"/>
        <v>2.3402104406025011</v>
      </c>
      <c r="M22" s="484">
        <f t="shared" si="1"/>
        <v>2.3079544239310263</v>
      </c>
      <c r="N22" s="484">
        <f t="shared" si="1"/>
        <v>2.2800340524864002</v>
      </c>
      <c r="O22" s="484">
        <f t="shared" si="1"/>
        <v>2.2556139017639962</v>
      </c>
      <c r="P22" s="484">
        <f t="shared" si="1"/>
        <v>2.2340629220066179</v>
      </c>
      <c r="Q22" s="484">
        <f t="shared" si="1"/>
        <v>2.2148950033328618</v>
      </c>
      <c r="R22" s="484">
        <f t="shared" si="3"/>
        <v>2.1977292688438066</v>
      </c>
      <c r="S22" s="484">
        <f t="shared" si="3"/>
        <v>2.1822628227151859</v>
      </c>
      <c r="T22" s="484">
        <f t="shared" si="3"/>
        <v>2.1682516014062614</v>
      </c>
      <c r="U22" s="484">
        <f t="shared" si="3"/>
        <v>2.1554966371315096</v>
      </c>
      <c r="V22" s="484">
        <f t="shared" si="3"/>
        <v>2.1438340211799187</v>
      </c>
      <c r="W22" s="484">
        <f t="shared" si="3"/>
        <v>2.1331274492096348</v>
      </c>
      <c r="X22" s="484">
        <f t="shared" si="3"/>
        <v>2.1232626020052208</v>
      </c>
      <c r="Y22" s="484">
        <f t="shared" si="3"/>
        <v>2.114142852918004</v>
      </c>
      <c r="Z22" s="484">
        <f t="shared" si="3"/>
        <v>2.1056859488019644</v>
      </c>
      <c r="AA22" s="484">
        <f t="shared" si="3"/>
        <v>2.0978214151452304</v>
      </c>
      <c r="AB22" s="484">
        <f t="shared" si="3"/>
        <v>2.0904885067331498</v>
      </c>
      <c r="AC22" s="484">
        <f t="shared" si="3"/>
        <v>2.0836345740082227</v>
      </c>
      <c r="AD22" s="484">
        <f t="shared" si="3"/>
        <v>2.0772137495635681</v>
      </c>
      <c r="AE22" s="484">
        <f t="shared" si="3"/>
        <v>2.071185883598436</v>
      </c>
      <c r="AF22" s="484">
        <f t="shared" si="3"/>
        <v>2.0264100551600932</v>
      </c>
      <c r="AG22" s="484">
        <f t="shared" si="3"/>
        <v>1.9795438453524639</v>
      </c>
      <c r="AH22" s="485">
        <f t="shared" si="2"/>
        <v>1.9302370988408279</v>
      </c>
    </row>
    <row r="23" spans="1:34">
      <c r="A23" s="481">
        <v>20</v>
      </c>
      <c r="B23" s="484">
        <f t="shared" si="1"/>
        <v>4.3512435033292896</v>
      </c>
      <c r="C23" s="484">
        <f t="shared" si="1"/>
        <v>3.492828476735633</v>
      </c>
      <c r="D23" s="484">
        <f t="shared" si="1"/>
        <v>3.0983912121407795</v>
      </c>
      <c r="E23" s="484">
        <f t="shared" si="1"/>
        <v>2.8660814020156589</v>
      </c>
      <c r="F23" s="484">
        <f t="shared" si="1"/>
        <v>2.7108898372096917</v>
      </c>
      <c r="G23" s="484">
        <f t="shared" si="1"/>
        <v>2.5989777115642028</v>
      </c>
      <c r="H23" s="484">
        <f t="shared" si="1"/>
        <v>2.5140110629988341</v>
      </c>
      <c r="I23" s="484">
        <f t="shared" si="1"/>
        <v>2.4470637479798238</v>
      </c>
      <c r="J23" s="484">
        <f t="shared" si="1"/>
        <v>2.39281410844228</v>
      </c>
      <c r="K23" s="484">
        <f t="shared" si="1"/>
        <v>2.3478775669983114</v>
      </c>
      <c r="L23" s="484">
        <f t="shared" si="1"/>
        <v>2.3099912103073517</v>
      </c>
      <c r="M23" s="484">
        <f t="shared" si="1"/>
        <v>2.2775805735464223</v>
      </c>
      <c r="N23" s="484">
        <f t="shared" si="1"/>
        <v>2.2495139812686005</v>
      </c>
      <c r="O23" s="484">
        <f t="shared" si="1"/>
        <v>2.2249557061877732</v>
      </c>
      <c r="P23" s="484">
        <f t="shared" si="1"/>
        <v>2.2032742895611666</v>
      </c>
      <c r="Q23" s="484">
        <f t="shared" si="1"/>
        <v>2.1839831670720335</v>
      </c>
      <c r="R23" s="484">
        <f t="shared" si="3"/>
        <v>2.1667009968119788</v>
      </c>
      <c r="S23" s="484">
        <f t="shared" si="3"/>
        <v>2.1511244271218306</v>
      </c>
      <c r="T23" s="484">
        <f t="shared" si="3"/>
        <v>2.1370089585834036</v>
      </c>
      <c r="U23" s="484">
        <f t="shared" si="3"/>
        <v>2.1241552129197361</v>
      </c>
      <c r="V23" s="484">
        <f t="shared" si="3"/>
        <v>2.112398898544678</v>
      </c>
      <c r="W23" s="484">
        <f t="shared" si="3"/>
        <v>2.1016033561950413</v>
      </c>
      <c r="X23" s="484">
        <f t="shared" si="3"/>
        <v>2.0916539389310453</v>
      </c>
      <c r="Y23" s="484">
        <f t="shared" si="3"/>
        <v>2.0824537182164797</v>
      </c>
      <c r="Z23" s="484">
        <f t="shared" si="3"/>
        <v>2.0739201631931281</v>
      </c>
      <c r="AA23" s="484">
        <f t="shared" si="3"/>
        <v>2.0659825440341364</v>
      </c>
      <c r="AB23" s="484">
        <f t="shared" si="3"/>
        <v>2.0585798808234745</v>
      </c>
      <c r="AC23" s="484">
        <f t="shared" si="3"/>
        <v>2.0516593081916805</v>
      </c>
      <c r="AD23" s="484">
        <f t="shared" si="3"/>
        <v>2.04517476018043</v>
      </c>
      <c r="AE23" s="484">
        <f t="shared" si="3"/>
        <v>2.0390859041820075</v>
      </c>
      <c r="AF23" s="484">
        <f t="shared" si="3"/>
        <v>1.9938190986725561</v>
      </c>
      <c r="AG23" s="484">
        <f t="shared" si="3"/>
        <v>1.9463579238129021</v>
      </c>
      <c r="AH23" s="485">
        <f t="shared" si="2"/>
        <v>1.8963175445953144</v>
      </c>
    </row>
    <row r="24" spans="1:34">
      <c r="A24" s="481">
        <v>21</v>
      </c>
      <c r="B24" s="484">
        <f t="shared" si="1"/>
        <v>4.3247937431830454</v>
      </c>
      <c r="C24" s="484">
        <f t="shared" si="1"/>
        <v>3.4668001115424172</v>
      </c>
      <c r="D24" s="484">
        <f t="shared" si="1"/>
        <v>3.0724669863968779</v>
      </c>
      <c r="E24" s="484">
        <f t="shared" si="1"/>
        <v>2.8400998074753825</v>
      </c>
      <c r="F24" s="484">
        <f t="shared" si="1"/>
        <v>2.6847807301748476</v>
      </c>
      <c r="G24" s="484">
        <f t="shared" si="1"/>
        <v>2.5727116405095254</v>
      </c>
      <c r="H24" s="484">
        <f t="shared" si="1"/>
        <v>2.487577703722041</v>
      </c>
      <c r="I24" s="484">
        <f t="shared" si="1"/>
        <v>2.4204621973544564</v>
      </c>
      <c r="J24" s="484">
        <f t="shared" si="1"/>
        <v>2.3660481920354548</v>
      </c>
      <c r="K24" s="484">
        <f t="shared" si="1"/>
        <v>2.3209534393074382</v>
      </c>
      <c r="L24" s="484">
        <f t="shared" si="1"/>
        <v>2.2829160778604543</v>
      </c>
      <c r="M24" s="484">
        <f t="shared" si="1"/>
        <v>2.2503619990631631</v>
      </c>
      <c r="N24" s="484">
        <f t="shared" si="1"/>
        <v>2.2221595016629618</v>
      </c>
      <c r="O24" s="484">
        <f t="shared" si="1"/>
        <v>2.1974726256497723</v>
      </c>
      <c r="P24" s="484">
        <f t="shared" si="1"/>
        <v>2.1756695725717052</v>
      </c>
      <c r="Q24" s="484">
        <f t="shared" si="1"/>
        <v>2.1562633892503578</v>
      </c>
      <c r="R24" s="484">
        <f t="shared" si="3"/>
        <v>2.1388723293610061</v>
      </c>
      <c r="S24" s="484">
        <f t="shared" si="3"/>
        <v>2.1231926406250636</v>
      </c>
      <c r="T24" s="484">
        <f t="shared" si="3"/>
        <v>2.1089794376505027</v>
      </c>
      <c r="U24" s="484">
        <f t="shared" si="3"/>
        <v>2.096032976558122</v>
      </c>
      <c r="V24" s="484">
        <f t="shared" si="3"/>
        <v>2.0841886231623064</v>
      </c>
      <c r="W24" s="484">
        <f t="shared" si="3"/>
        <v>2.0733093993743372</v>
      </c>
      <c r="X24" s="484">
        <f t="shared" si="3"/>
        <v>2.0632803628744272</v>
      </c>
      <c r="Y24" s="484">
        <f t="shared" si="3"/>
        <v>2.0540043122355676</v>
      </c>
      <c r="Z24" s="484">
        <f t="shared" si="3"/>
        <v>2.045398464906945</v>
      </c>
      <c r="AA24" s="484">
        <f t="shared" si="3"/>
        <v>2.0373918591234546</v>
      </c>
      <c r="AB24" s="484">
        <f t="shared" si="3"/>
        <v>2.0299233012999975</v>
      </c>
      <c r="AC24" s="484">
        <f t="shared" si="3"/>
        <v>2.022939729207728</v>
      </c>
      <c r="AD24" s="484">
        <f t="shared" si="3"/>
        <v>2.0163948954435016</v>
      </c>
      <c r="AE24" s="484">
        <f t="shared" si="3"/>
        <v>2.0102483000593172</v>
      </c>
      <c r="AF24" s="484">
        <f t="shared" si="3"/>
        <v>1.9645152656162601</v>
      </c>
      <c r="AG24" s="484">
        <f t="shared" si="3"/>
        <v>1.9164856929426248</v>
      </c>
      <c r="AH24" s="485">
        <f t="shared" si="2"/>
        <v>1.8657391549599722</v>
      </c>
    </row>
    <row r="25" spans="1:34">
      <c r="A25" s="481">
        <v>22</v>
      </c>
      <c r="B25" s="484">
        <f t="shared" si="1"/>
        <v>4.3009495017776587</v>
      </c>
      <c r="C25" s="484">
        <f t="shared" si="1"/>
        <v>3.4433567793667246</v>
      </c>
      <c r="D25" s="484">
        <f t="shared" si="1"/>
        <v>3.0491249886524128</v>
      </c>
      <c r="E25" s="484">
        <f t="shared" si="1"/>
        <v>2.8167083396402548</v>
      </c>
      <c r="F25" s="484">
        <f t="shared" si="1"/>
        <v>2.6612739171180357</v>
      </c>
      <c r="G25" s="484">
        <f t="shared" si="1"/>
        <v>2.5490614138436585</v>
      </c>
      <c r="H25" s="484">
        <f t="shared" si="1"/>
        <v>2.4637738299608096</v>
      </c>
      <c r="I25" s="484">
        <f t="shared" si="1"/>
        <v>2.3965032837639266</v>
      </c>
      <c r="J25" s="484">
        <f t="shared" si="1"/>
        <v>2.341937327665792</v>
      </c>
      <c r="K25" s="484">
        <f t="shared" si="1"/>
        <v>2.2966959569377261</v>
      </c>
      <c r="L25" s="484">
        <f t="shared" si="1"/>
        <v>2.2585183566229916</v>
      </c>
      <c r="M25" s="484">
        <f t="shared" si="1"/>
        <v>2.2258308070834687</v>
      </c>
      <c r="N25" s="484">
        <f t="shared" si="1"/>
        <v>2.197501631435363</v>
      </c>
      <c r="O25" s="484">
        <f t="shared" si="1"/>
        <v>2.1726946934761573</v>
      </c>
      <c r="P25" s="484">
        <f t="shared" si="1"/>
        <v>2.150777912196955</v>
      </c>
      <c r="Q25" s="484">
        <f t="shared" si="1"/>
        <v>2.1312640004233261</v>
      </c>
      <c r="R25" s="484">
        <f t="shared" si="3"/>
        <v>2.1137708586247435</v>
      </c>
      <c r="S25" s="484">
        <f t="shared" si="3"/>
        <v>2.0979943809297019</v>
      </c>
      <c r="T25" s="484">
        <f t="shared" si="3"/>
        <v>2.0836893387395423</v>
      </c>
      <c r="U25" s="484">
        <f t="shared" si="3"/>
        <v>2.0706556612429461</v>
      </c>
      <c r="V25" s="484">
        <f t="shared" si="3"/>
        <v>2.0587284065055975</v>
      </c>
      <c r="W25" s="484">
        <f t="shared" si="3"/>
        <v>2.0477703089693557</v>
      </c>
      <c r="X25" s="484">
        <f t="shared" si="3"/>
        <v>2.0376661591295258</v>
      </c>
      <c r="Y25" s="484">
        <f t="shared" si="3"/>
        <v>2.0283185080245354</v>
      </c>
      <c r="Z25" s="484">
        <f t="shared" si="3"/>
        <v>2.0196443442288174</v>
      </c>
      <c r="AA25" s="484">
        <f t="shared" si="3"/>
        <v>2.0115724945929068</v>
      </c>
      <c r="AB25" s="484">
        <f t="shared" si="3"/>
        <v>2.0040415703999024</v>
      </c>
      <c r="AC25" s="484">
        <f t="shared" si="3"/>
        <v>1.996998329303336</v>
      </c>
      <c r="AD25" s="484">
        <f t="shared" si="3"/>
        <v>1.9903963575980432</v>
      </c>
      <c r="AE25" s="484">
        <f t="shared" si="3"/>
        <v>1.9841950017136885</v>
      </c>
      <c r="AF25" s="484">
        <f t="shared" si="3"/>
        <v>1.9380184963055032</v>
      </c>
      <c r="AG25" s="484">
        <f t="shared" si="3"/>
        <v>1.8894451125584126</v>
      </c>
      <c r="AH25" s="485">
        <f t="shared" si="2"/>
        <v>1.8380180012721743</v>
      </c>
    </row>
    <row r="26" spans="1:34">
      <c r="A26" s="481">
        <v>23</v>
      </c>
      <c r="B26" s="484">
        <f t="shared" si="1"/>
        <v>4.2793443091446495</v>
      </c>
      <c r="C26" s="484">
        <f t="shared" si="1"/>
        <v>3.4221322078611793</v>
      </c>
      <c r="D26" s="484">
        <f t="shared" si="1"/>
        <v>3.0279983823321985</v>
      </c>
      <c r="E26" s="484">
        <f t="shared" si="1"/>
        <v>2.7955387373613885</v>
      </c>
      <c r="F26" s="484">
        <f t="shared" si="1"/>
        <v>2.6399994260529942</v>
      </c>
      <c r="G26" s="484">
        <f t="shared" si="1"/>
        <v>2.5276553252421778</v>
      </c>
      <c r="H26" s="484">
        <f t="shared" si="1"/>
        <v>2.442226085684859</v>
      </c>
      <c r="I26" s="484">
        <f t="shared" si="1"/>
        <v>2.3748121258206289</v>
      </c>
      <c r="J26" s="484">
        <f t="shared" si="1"/>
        <v>2.3201052423166302</v>
      </c>
      <c r="K26" s="484">
        <f t="shared" si="1"/>
        <v>2.2747275850332507</v>
      </c>
      <c r="L26" s="484">
        <f t="shared" si="1"/>
        <v>2.2364193702652937</v>
      </c>
      <c r="M26" s="484">
        <f t="shared" si="1"/>
        <v>2.2036072889298093</v>
      </c>
      <c r="N26" s="484">
        <f t="shared" si="1"/>
        <v>2.1751597273443251</v>
      </c>
      <c r="O26" s="484">
        <f t="shared" si="1"/>
        <v>2.1502404189676305</v>
      </c>
      <c r="P26" s="484">
        <f t="shared" si="1"/>
        <v>2.1282170476745299</v>
      </c>
      <c r="Q26" s="484">
        <f t="shared" si="1"/>
        <v>2.1086020384900936</v>
      </c>
      <c r="R26" s="484">
        <f t="shared" si="3"/>
        <v>2.091012982226693</v>
      </c>
      <c r="S26" s="484">
        <f t="shared" si="3"/>
        <v>2.0751454597123953</v>
      </c>
      <c r="T26" s="484">
        <f t="shared" si="3"/>
        <v>2.0607539360058817</v>
      </c>
      <c r="U26" s="484">
        <f t="shared" si="3"/>
        <v>2.0476380468629714</v>
      </c>
      <c r="V26" s="484">
        <f t="shared" si="3"/>
        <v>2.0356325729204556</v>
      </c>
      <c r="W26" s="484">
        <f t="shared" si="3"/>
        <v>2.024599988532283</v>
      </c>
      <c r="X26" s="484">
        <f t="shared" si="3"/>
        <v>2.0144248417118242</v>
      </c>
      <c r="Y26" s="484">
        <f t="shared" si="3"/>
        <v>2.0050094582451163</v>
      </c>
      <c r="Z26" s="484">
        <f t="shared" si="3"/>
        <v>1.9962706179379219</v>
      </c>
      <c r="AA26" s="484">
        <f t="shared" si="3"/>
        <v>1.9881369544127763</v>
      </c>
      <c r="AB26" s="484">
        <f t="shared" si="3"/>
        <v>1.9805469002337281</v>
      </c>
      <c r="AC26" s="484">
        <f t="shared" si="3"/>
        <v>1.9734470477914374</v>
      </c>
      <c r="AD26" s="484">
        <f t="shared" si="3"/>
        <v>1.966790830541572</v>
      </c>
      <c r="AE26" s="484">
        <f t="shared" si="3"/>
        <v>1.9605374535103979</v>
      </c>
      <c r="AF26" s="484">
        <f t="shared" si="3"/>
        <v>1.9139384758017035</v>
      </c>
      <c r="AG26" s="484">
        <f t="shared" si="3"/>
        <v>1.8648441091003318</v>
      </c>
      <c r="AH26" s="485">
        <f t="shared" si="2"/>
        <v>1.8127603294358301</v>
      </c>
    </row>
    <row r="27" spans="1:34">
      <c r="A27" s="481">
        <v>24</v>
      </c>
      <c r="B27" s="484">
        <f t="shared" si="1"/>
        <v>4.2596772726902348</v>
      </c>
      <c r="C27" s="484">
        <f t="shared" si="1"/>
        <v>3.4028261053501945</v>
      </c>
      <c r="D27" s="484">
        <f t="shared" si="1"/>
        <v>3.0087865704473615</v>
      </c>
      <c r="E27" s="484">
        <f t="shared" si="1"/>
        <v>2.7762892892514786</v>
      </c>
      <c r="F27" s="484">
        <f t="shared" si="1"/>
        <v>2.6206541478628855</v>
      </c>
      <c r="G27" s="484">
        <f t="shared" si="1"/>
        <v>2.5081888234232559</v>
      </c>
      <c r="H27" s="484">
        <f t="shared" si="1"/>
        <v>2.4226285334209159</v>
      </c>
      <c r="I27" s="484">
        <f t="shared" si="1"/>
        <v>2.3550814948462078</v>
      </c>
      <c r="J27" s="484">
        <f t="shared" ref="J27:Y36" si="4">FINV($D$1,J$3,$A27)</f>
        <v>2.3002435225148403</v>
      </c>
      <c r="K27" s="484">
        <f t="shared" si="4"/>
        <v>2.2547388307326033</v>
      </c>
      <c r="L27" s="484">
        <f t="shared" si="4"/>
        <v>2.2163086455581746</v>
      </c>
      <c r="M27" s="484">
        <f t="shared" si="4"/>
        <v>2.1833800816129392</v>
      </c>
      <c r="N27" s="484">
        <f t="shared" si="4"/>
        <v>2.1548216184153084</v>
      </c>
      <c r="O27" s="484">
        <f t="shared" si="4"/>
        <v>2.1297968964373228</v>
      </c>
      <c r="P27" s="484">
        <f t="shared" si="4"/>
        <v>2.1076734040321199</v>
      </c>
      <c r="Q27" s="484">
        <f t="shared" si="4"/>
        <v>2.0879633175401313</v>
      </c>
      <c r="R27" s="484">
        <f t="shared" si="4"/>
        <v>2.0702839553568793</v>
      </c>
      <c r="S27" s="484">
        <f t="shared" si="4"/>
        <v>2.0543306197204316</v>
      </c>
      <c r="T27" s="484">
        <f t="shared" si="4"/>
        <v>2.0398575012893931</v>
      </c>
      <c r="U27" s="484">
        <f t="shared" si="4"/>
        <v>2.0266639715539498</v>
      </c>
      <c r="V27" s="484">
        <f t="shared" si="4"/>
        <v>2.014584560229455</v>
      </c>
      <c r="W27" s="484">
        <f t="shared" si="4"/>
        <v>2.0034815056062967</v>
      </c>
      <c r="X27" s="484">
        <f t="shared" si="4"/>
        <v>1.9932391349590068</v>
      </c>
      <c r="Y27" s="484">
        <f t="shared" si="4"/>
        <v>1.9837595684896132</v>
      </c>
      <c r="Z27" s="484">
        <f t="shared" si="3"/>
        <v>1.9749593950288635</v>
      </c>
      <c r="AA27" s="484">
        <f t="shared" si="3"/>
        <v>1.9667670710777745</v>
      </c>
      <c r="AB27" s="484">
        <f t="shared" si="3"/>
        <v>1.9591208650730947</v>
      </c>
      <c r="AC27" s="484">
        <f t="shared" si="3"/>
        <v>1.9519672173762483</v>
      </c>
      <c r="AD27" s="484">
        <f t="shared" si="3"/>
        <v>1.9452594206202809</v>
      </c>
      <c r="AE27" s="484">
        <f t="shared" si="3"/>
        <v>1.9389565493538539</v>
      </c>
      <c r="AF27" s="484">
        <f t="shared" si="3"/>
        <v>1.8919545330539409</v>
      </c>
      <c r="AG27" s="484">
        <f t="shared" si="3"/>
        <v>1.8423604398813029</v>
      </c>
      <c r="AH27" s="485">
        <f t="shared" si="2"/>
        <v>1.789642391090313</v>
      </c>
    </row>
    <row r="28" spans="1:34">
      <c r="A28" s="481">
        <v>25</v>
      </c>
      <c r="B28" s="484">
        <f t="shared" ref="B28:Q36" si="5">FINV($D$1,B$3,$A28)</f>
        <v>4.2416990502771483</v>
      </c>
      <c r="C28" s="484">
        <f t="shared" si="5"/>
        <v>3.3851899614491709</v>
      </c>
      <c r="D28" s="484">
        <f t="shared" si="5"/>
        <v>2.9912409095499513</v>
      </c>
      <c r="E28" s="484">
        <f t="shared" si="5"/>
        <v>2.7587104697176335</v>
      </c>
      <c r="F28" s="484">
        <f t="shared" si="5"/>
        <v>2.6029874027870616</v>
      </c>
      <c r="G28" s="484">
        <f t="shared" si="5"/>
        <v>2.4904100180874127</v>
      </c>
      <c r="H28" s="484">
        <f t="shared" si="5"/>
        <v>2.4047281081005818</v>
      </c>
      <c r="I28" s="484">
        <f t="shared" si="5"/>
        <v>2.3370572240603038</v>
      </c>
      <c r="J28" s="484">
        <f t="shared" si="5"/>
        <v>2.2820969851989057</v>
      </c>
      <c r="K28" s="484">
        <f t="shared" si="5"/>
        <v>2.2364735810505119</v>
      </c>
      <c r="L28" s="484">
        <f t="shared" si="5"/>
        <v>2.1979292217362301</v>
      </c>
      <c r="M28" s="484">
        <f t="shared" si="5"/>
        <v>2.1648914524188396</v>
      </c>
      <c r="N28" s="484">
        <f t="shared" si="5"/>
        <v>2.1362288688922435</v>
      </c>
      <c r="O28" s="484">
        <f t="shared" si="5"/>
        <v>2.111105049172846</v>
      </c>
      <c r="P28" s="484">
        <f t="shared" si="5"/>
        <v>2.0888873192987276</v>
      </c>
      <c r="Q28" s="484">
        <f t="shared" si="5"/>
        <v>2.0690876402164804</v>
      </c>
      <c r="R28" s="484">
        <f t="shared" si="4"/>
        <v>2.0513230899124428</v>
      </c>
      <c r="S28" s="484">
        <f t="shared" si="4"/>
        <v>2.0352887220845264</v>
      </c>
      <c r="T28" s="484">
        <f t="shared" si="4"/>
        <v>2.0207384808023794</v>
      </c>
      <c r="U28" s="484">
        <f t="shared" si="4"/>
        <v>2.0074714988038003</v>
      </c>
      <c r="V28" s="484">
        <f t="shared" si="4"/>
        <v>1.9953220781611902</v>
      </c>
      <c r="W28" s="484">
        <f t="shared" si="4"/>
        <v>1.9841522422717877</v>
      </c>
      <c r="X28" s="484">
        <f t="shared" si="4"/>
        <v>1.9738461168897692</v>
      </c>
      <c r="Y28" s="484">
        <f t="shared" si="4"/>
        <v>1.9643056340653762</v>
      </c>
      <c r="Z28" s="484">
        <f t="shared" si="3"/>
        <v>1.9554472074641658</v>
      </c>
      <c r="AA28" s="484">
        <f t="shared" si="3"/>
        <v>1.9471991308090033</v>
      </c>
      <c r="AB28" s="484">
        <f t="shared" si="3"/>
        <v>1.9394995214311377</v>
      </c>
      <c r="AC28" s="484">
        <f t="shared" si="3"/>
        <v>1.9322946794956737</v>
      </c>
      <c r="AD28" s="484">
        <f t="shared" si="3"/>
        <v>1.9255377675773258</v>
      </c>
      <c r="AE28" s="484">
        <f t="shared" si="3"/>
        <v>1.9191877395511303</v>
      </c>
      <c r="AF28" s="484">
        <f t="shared" si="3"/>
        <v>1.8718007187451413</v>
      </c>
      <c r="AG28" s="484">
        <f t="shared" ref="AG28:AH28" si="6">FINV($D$1,AG$3,$A28)</f>
        <v>1.8217267432689059</v>
      </c>
      <c r="AH28" s="485">
        <f t="shared" si="6"/>
        <v>1.7683954676846565</v>
      </c>
    </row>
    <row r="29" spans="1:34">
      <c r="A29" s="481">
        <v>26</v>
      </c>
      <c r="B29" s="484">
        <f t="shared" si="5"/>
        <v>4.2252012731274871</v>
      </c>
      <c r="C29" s="484">
        <f t="shared" si="5"/>
        <v>3.3690163594954443</v>
      </c>
      <c r="D29" s="484">
        <f t="shared" si="5"/>
        <v>2.9751539639733933</v>
      </c>
      <c r="E29" s="484">
        <f t="shared" si="5"/>
        <v>2.7425941372218592</v>
      </c>
      <c r="F29" s="484">
        <f t="shared" si="5"/>
        <v>2.5867900870625911</v>
      </c>
      <c r="G29" s="484">
        <f t="shared" si="5"/>
        <v>2.4741087807709587</v>
      </c>
      <c r="H29" s="484">
        <f t="shared" si="5"/>
        <v>2.3883136780251135</v>
      </c>
      <c r="I29" s="484">
        <f t="shared" si="5"/>
        <v>2.3205272350337482</v>
      </c>
      <c r="J29" s="484">
        <f t="shared" si="5"/>
        <v>2.2654526743472831</v>
      </c>
      <c r="K29" s="484">
        <f t="shared" si="5"/>
        <v>2.2197180736851587</v>
      </c>
      <c r="L29" s="484">
        <f t="shared" si="5"/>
        <v>2.1810665988755176</v>
      </c>
      <c r="M29" s="484">
        <f t="shared" si="5"/>
        <v>2.1479262277221571</v>
      </c>
      <c r="N29" s="484">
        <f t="shared" si="5"/>
        <v>2.1191656899092126</v>
      </c>
      <c r="O29" s="484">
        <f t="shared" si="5"/>
        <v>2.0939485260192829</v>
      </c>
      <c r="P29" s="484">
        <f t="shared" si="5"/>
        <v>2.0716419277448468</v>
      </c>
      <c r="Q29" s="484">
        <f t="shared" si="5"/>
        <v>2.0517576691038331</v>
      </c>
      <c r="R29" s="484">
        <f t="shared" si="4"/>
        <v>2.0339126153116722</v>
      </c>
      <c r="S29" s="484">
        <f t="shared" si="4"/>
        <v>2.0178015976595574</v>
      </c>
      <c r="T29" s="484">
        <f t="shared" si="4"/>
        <v>2.0031783379489512</v>
      </c>
      <c r="U29" s="484">
        <f t="shared" si="4"/>
        <v>1.9898417525775969</v>
      </c>
      <c r="V29" s="484">
        <f t="shared" si="4"/>
        <v>1.9776259365022257</v>
      </c>
      <c r="W29" s="484">
        <f t="shared" si="4"/>
        <v>1.9663927169570654</v>
      </c>
      <c r="X29" s="484">
        <f t="shared" si="4"/>
        <v>1.9560260352288434</v>
      </c>
      <c r="Y29" s="484">
        <f t="shared" si="4"/>
        <v>1.9464276507245075</v>
      </c>
      <c r="Z29" s="484">
        <f t="shared" ref="Z29:AH36" si="7">FINV($D$1,Z$3,$A29)</f>
        <v>1.9375138160430561</v>
      </c>
      <c r="AA29" s="484">
        <f t="shared" si="7"/>
        <v>1.9292126749479959</v>
      </c>
      <c r="AB29" s="484">
        <f t="shared" si="7"/>
        <v>1.9214622053262707</v>
      </c>
      <c r="AC29" s="484">
        <f t="shared" si="7"/>
        <v>1.9142085777630364</v>
      </c>
      <c r="AD29" s="484">
        <f t="shared" si="7"/>
        <v>1.9074048344492163</v>
      </c>
      <c r="AE29" s="484">
        <f t="shared" si="7"/>
        <v>1.9010098174121537</v>
      </c>
      <c r="AF29" s="484">
        <f t="shared" si="7"/>
        <v>1.853254568473869</v>
      </c>
      <c r="AG29" s="484">
        <f t="shared" si="7"/>
        <v>1.8027192795763682</v>
      </c>
      <c r="AH29" s="485">
        <f t="shared" si="7"/>
        <v>1.7487945904200064</v>
      </c>
    </row>
    <row r="30" spans="1:34">
      <c r="A30" s="481">
        <v>27</v>
      </c>
      <c r="B30" s="484">
        <f t="shared" si="5"/>
        <v>4.2100084683597556</v>
      </c>
      <c r="C30" s="484">
        <f t="shared" si="5"/>
        <v>3.3541308285291991</v>
      </c>
      <c r="D30" s="484">
        <f t="shared" si="5"/>
        <v>2.9603513184112873</v>
      </c>
      <c r="E30" s="484">
        <f t="shared" si="5"/>
        <v>2.727765306033989</v>
      </c>
      <c r="F30" s="484">
        <f t="shared" si="5"/>
        <v>2.5718864057841535</v>
      </c>
      <c r="G30" s="484">
        <f t="shared" si="5"/>
        <v>2.4591084425783349</v>
      </c>
      <c r="H30" s="484">
        <f t="shared" si="5"/>
        <v>2.3732077116305983</v>
      </c>
      <c r="I30" s="484">
        <f t="shared" si="5"/>
        <v>2.3053131774274283</v>
      </c>
      <c r="J30" s="484">
        <f t="shared" si="5"/>
        <v>2.250131477202665</v>
      </c>
      <c r="K30" s="484">
        <f t="shared" si="5"/>
        <v>2.2042924927726482</v>
      </c>
      <c r="L30" s="484">
        <f t="shared" si="5"/>
        <v>2.1655403157856803</v>
      </c>
      <c r="M30" s="484">
        <f t="shared" si="5"/>
        <v>2.1323033552378292</v>
      </c>
      <c r="N30" s="484">
        <f t="shared" si="5"/>
        <v>2.1034504879931211</v>
      </c>
      <c r="O30" s="484">
        <f t="shared" si="5"/>
        <v>2.0781452377453404</v>
      </c>
      <c r="P30" s="484">
        <f t="shared" si="5"/>
        <v>2.0557546854901849</v>
      </c>
      <c r="Q30" s="484">
        <f t="shared" si="5"/>
        <v>2.0357904427594149</v>
      </c>
      <c r="R30" s="484">
        <f t="shared" si="4"/>
        <v>2.0178691859651399</v>
      </c>
      <c r="S30" s="484">
        <f t="shared" si="4"/>
        <v>2.0016855468146084</v>
      </c>
      <c r="T30" s="484">
        <f t="shared" si="4"/>
        <v>1.9869930461963141</v>
      </c>
      <c r="U30" s="484">
        <f t="shared" si="4"/>
        <v>1.9735904039339767</v>
      </c>
      <c r="V30" s="484">
        <f t="shared" si="4"/>
        <v>1.9613115260390948</v>
      </c>
      <c r="W30" s="484">
        <f t="shared" si="4"/>
        <v>1.95001806021542</v>
      </c>
      <c r="X30" s="484">
        <f t="shared" si="4"/>
        <v>1.9395937784679556</v>
      </c>
      <c r="Y30" s="484">
        <f t="shared" si="4"/>
        <v>1.9299402814055464</v>
      </c>
      <c r="Z30" s="484">
        <f t="shared" si="7"/>
        <v>1.920973673175935</v>
      </c>
      <c r="AA30" s="484">
        <f t="shared" si="7"/>
        <v>1.9126219590774221</v>
      </c>
      <c r="AB30" s="484">
        <f t="shared" si="7"/>
        <v>1.9048229880290093</v>
      </c>
      <c r="AC30" s="484">
        <f t="shared" si="7"/>
        <v>1.8975228105907767</v>
      </c>
      <c r="AD30" s="484">
        <f t="shared" si="7"/>
        <v>1.8906743572916822</v>
      </c>
      <c r="AE30" s="484">
        <f t="shared" si="7"/>
        <v>1.8842363662807258</v>
      </c>
      <c r="AF30" s="484">
        <f t="shared" si="7"/>
        <v>1.8361285306318316</v>
      </c>
      <c r="AG30" s="484">
        <f t="shared" si="7"/>
        <v>1.7851493407275234</v>
      </c>
      <c r="AH30" s="485">
        <f t="shared" si="7"/>
        <v>1.7306499328625271</v>
      </c>
    </row>
    <row r="31" spans="1:34">
      <c r="A31" s="481">
        <v>28</v>
      </c>
      <c r="B31" s="484">
        <f t="shared" si="5"/>
        <v>4.195971818557763</v>
      </c>
      <c r="C31" s="484">
        <f t="shared" si="5"/>
        <v>3.3403855582377591</v>
      </c>
      <c r="D31" s="484">
        <f t="shared" si="5"/>
        <v>2.9466852660172647</v>
      </c>
      <c r="E31" s="484">
        <f t="shared" si="5"/>
        <v>2.7140758041450779</v>
      </c>
      <c r="F31" s="484">
        <f t="shared" si="5"/>
        <v>2.5581275011108073</v>
      </c>
      <c r="G31" s="484">
        <f t="shared" si="5"/>
        <v>2.4452593950893835</v>
      </c>
      <c r="H31" s="484">
        <f t="shared" si="5"/>
        <v>2.3592598540564387</v>
      </c>
      <c r="I31" s="484">
        <f t="shared" si="5"/>
        <v>2.2912639841441615</v>
      </c>
      <c r="J31" s="484">
        <f t="shared" si="5"/>
        <v>2.2359816606702894</v>
      </c>
      <c r="K31" s="484">
        <f t="shared" si="5"/>
        <v>2.1900444888747517</v>
      </c>
      <c r="L31" s="484">
        <f t="shared" si="5"/>
        <v>2.1511974556149491</v>
      </c>
      <c r="M31" s="484">
        <f t="shared" si="5"/>
        <v>2.1178693969856757</v>
      </c>
      <c r="N31" s="484">
        <f t="shared" si="5"/>
        <v>2.0889293468811658</v>
      </c>
      <c r="O31" s="484">
        <f t="shared" si="5"/>
        <v>2.0635408289937751</v>
      </c>
      <c r="P31" s="484">
        <f t="shared" si="5"/>
        <v>2.0410708336863559</v>
      </c>
      <c r="Q31" s="484">
        <f t="shared" si="5"/>
        <v>2.0210308310745786</v>
      </c>
      <c r="R31" s="484">
        <f t="shared" si="4"/>
        <v>2.0030373296338246</v>
      </c>
      <c r="S31" s="484">
        <f t="shared" si="4"/>
        <v>1.986784781496475</v>
      </c>
      <c r="T31" s="484">
        <f t="shared" si="4"/>
        <v>1.9720265254602818</v>
      </c>
      <c r="U31" s="484">
        <f t="shared" si="4"/>
        <v>1.9585611022711011</v>
      </c>
      <c r="V31" s="484">
        <f t="shared" si="4"/>
        <v>1.9462222451366191</v>
      </c>
      <c r="W31" s="484">
        <f t="shared" si="4"/>
        <v>1.9348714370508413</v>
      </c>
      <c r="X31" s="484">
        <f t="shared" si="4"/>
        <v>1.9243922943052607</v>
      </c>
      <c r="Y31" s="484">
        <f t="shared" si="4"/>
        <v>1.9146862711110562</v>
      </c>
      <c r="Z31" s="484">
        <f t="shared" si="7"/>
        <v>1.9056693344884301</v>
      </c>
      <c r="AA31" s="484">
        <f t="shared" si="7"/>
        <v>1.8972693616085594</v>
      </c>
      <c r="AB31" s="484">
        <f t="shared" si="7"/>
        <v>1.8894240818626766</v>
      </c>
      <c r="AC31" s="484">
        <f t="shared" si="7"/>
        <v>1.8820794344104632</v>
      </c>
      <c r="AD31" s="484">
        <f t="shared" si="7"/>
        <v>1.8751882460043612</v>
      </c>
      <c r="AE31" s="484">
        <f t="shared" si="7"/>
        <v>1.8687091581310833</v>
      </c>
      <c r="AF31" s="484">
        <f t="shared" si="7"/>
        <v>1.820263349153169</v>
      </c>
      <c r="AG31" s="484">
        <f t="shared" si="7"/>
        <v>1.7688566179450886</v>
      </c>
      <c r="AH31" s="485">
        <f t="shared" si="7"/>
        <v>1.7138001645765932</v>
      </c>
    </row>
    <row r="32" spans="1:34">
      <c r="A32" s="481">
        <v>29</v>
      </c>
      <c r="B32" s="484">
        <f t="shared" si="5"/>
        <v>4.1829642890582726</v>
      </c>
      <c r="C32" s="484">
        <f t="shared" si="5"/>
        <v>3.3276544985720609</v>
      </c>
      <c r="D32" s="484">
        <f t="shared" si="5"/>
        <v>2.9340298896641732</v>
      </c>
      <c r="E32" s="484">
        <f t="shared" si="5"/>
        <v>2.701399331923267</v>
      </c>
      <c r="F32" s="484">
        <f t="shared" si="5"/>
        <v>2.5453864879485462</v>
      </c>
      <c r="G32" s="484">
        <f t="shared" si="5"/>
        <v>2.4324341045767892</v>
      </c>
      <c r="H32" s="484">
        <f t="shared" si="5"/>
        <v>2.3463419220205526</v>
      </c>
      <c r="I32" s="484">
        <f t="shared" si="5"/>
        <v>2.2782508490515503</v>
      </c>
      <c r="J32" s="484">
        <f t="shared" si="5"/>
        <v>2.2228738339299583</v>
      </c>
      <c r="K32" s="484">
        <f t="shared" si="5"/>
        <v>2.1768441283023519</v>
      </c>
      <c r="L32" s="484">
        <f t="shared" si="5"/>
        <v>2.1379075834785843</v>
      </c>
      <c r="M32" s="484">
        <f t="shared" si="5"/>
        <v>2.1044934566039637</v>
      </c>
      <c r="N32" s="484">
        <f t="shared" si="5"/>
        <v>2.0754709457100553</v>
      </c>
      <c r="O32" s="484">
        <f t="shared" si="5"/>
        <v>2.0500035883724257</v>
      </c>
      <c r="P32" s="484">
        <f t="shared" si="5"/>
        <v>2.0274583013950069</v>
      </c>
      <c r="Q32" s="484">
        <f t="shared" si="5"/>
        <v>2.0073464317053995</v>
      </c>
      <c r="R32" s="484">
        <f t="shared" si="4"/>
        <v>1.9892843380757066</v>
      </c>
      <c r="S32" s="484">
        <f t="shared" si="4"/>
        <v>1.9729663106692352</v>
      </c>
      <c r="T32" s="484">
        <f t="shared" si="4"/>
        <v>1.9581455228412217</v>
      </c>
      <c r="U32" s="484">
        <f t="shared" si="4"/>
        <v>1.9446203517996814</v>
      </c>
      <c r="V32" s="484">
        <f t="shared" si="4"/>
        <v>1.9322243723350518</v>
      </c>
      <c r="W32" s="484">
        <f t="shared" si="4"/>
        <v>1.9208189159804607</v>
      </c>
      <c r="X32" s="484">
        <f t="shared" si="4"/>
        <v>1.9102874554747569</v>
      </c>
      <c r="Y32" s="484">
        <f t="shared" si="4"/>
        <v>1.9005313097716623</v>
      </c>
      <c r="Z32" s="484">
        <f t="shared" si="7"/>
        <v>1.8914663189582042</v>
      </c>
      <c r="AA32" s="484">
        <f t="shared" si="7"/>
        <v>1.883020241403512</v>
      </c>
      <c r="AB32" s="484">
        <f t="shared" si="7"/>
        <v>1.8751306955013816</v>
      </c>
      <c r="AC32" s="484">
        <f t="shared" si="7"/>
        <v>1.8677435168174756</v>
      </c>
      <c r="AD32" s="484">
        <f t="shared" si="7"/>
        <v>1.8608114354760765</v>
      </c>
      <c r="AE32" s="484">
        <f t="shared" si="7"/>
        <v>1.8542930028526727</v>
      </c>
      <c r="AF32" s="484">
        <f t="shared" si="7"/>
        <v>1.8055228995549784</v>
      </c>
      <c r="AG32" s="484">
        <f t="shared" si="7"/>
        <v>1.7537040252044933</v>
      </c>
      <c r="AH32" s="485">
        <f t="shared" si="7"/>
        <v>1.6981072628661715</v>
      </c>
    </row>
    <row r="33" spans="1:34">
      <c r="A33" s="481">
        <v>30</v>
      </c>
      <c r="B33" s="484">
        <f t="shared" si="5"/>
        <v>4.1708767857666915</v>
      </c>
      <c r="C33" s="484">
        <f t="shared" si="5"/>
        <v>3.3158295010135221</v>
      </c>
      <c r="D33" s="484">
        <f t="shared" si="5"/>
        <v>2.9222771906450378</v>
      </c>
      <c r="E33" s="484">
        <f t="shared" si="5"/>
        <v>2.6896275736914181</v>
      </c>
      <c r="F33" s="484">
        <f t="shared" si="5"/>
        <v>2.5335545475592705</v>
      </c>
      <c r="G33" s="484">
        <f t="shared" si="5"/>
        <v>2.4205231885575733</v>
      </c>
      <c r="H33" s="484">
        <f t="shared" si="5"/>
        <v>2.334343964844781</v>
      </c>
      <c r="I33" s="484">
        <f t="shared" si="5"/>
        <v>2.2661632741381426</v>
      </c>
      <c r="J33" s="484">
        <f t="shared" si="5"/>
        <v>2.2106969833035763</v>
      </c>
      <c r="K33" s="484">
        <f t="shared" si="5"/>
        <v>2.164579917125474</v>
      </c>
      <c r="L33" s="484">
        <f t="shared" si="5"/>
        <v>2.1255587608755109</v>
      </c>
      <c r="M33" s="484">
        <f t="shared" si="5"/>
        <v>2.0920631852759421</v>
      </c>
      <c r="N33" s="484">
        <f t="shared" si="5"/>
        <v>2.0629625574100965</v>
      </c>
      <c r="O33" s="484">
        <f t="shared" si="5"/>
        <v>2.0374204401455578</v>
      </c>
      <c r="P33" s="484">
        <f t="shared" si="5"/>
        <v>2.0148036912954894</v>
      </c>
      <c r="Q33" s="484">
        <f t="shared" si="5"/>
        <v>1.9946235504207348</v>
      </c>
      <c r="R33" s="484">
        <f t="shared" si="4"/>
        <v>1.976496242577134</v>
      </c>
      <c r="S33" s="484">
        <f t="shared" si="4"/>
        <v>1.9601159115024442</v>
      </c>
      <c r="T33" s="484">
        <f t="shared" si="4"/>
        <v>1.945235579883358</v>
      </c>
      <c r="U33" s="484">
        <f t="shared" si="4"/>
        <v>1.9316534752369297</v>
      </c>
      <c r="V33" s="484">
        <f t="shared" si="4"/>
        <v>1.9192030267987827</v>
      </c>
      <c r="W33" s="484">
        <f t="shared" si="4"/>
        <v>1.9077454265206368</v>
      </c>
      <c r="X33" s="484">
        <f t="shared" si="4"/>
        <v>1.8971640145202029</v>
      </c>
      <c r="Y33" s="484">
        <f t="shared" si="4"/>
        <v>1.8873599845302909</v>
      </c>
      <c r="Z33" s="484">
        <f t="shared" si="7"/>
        <v>1.8782490589079244</v>
      </c>
      <c r="AA33" s="484">
        <f t="shared" si="7"/>
        <v>1.8697588856542042</v>
      </c>
      <c r="AB33" s="484">
        <f t="shared" si="7"/>
        <v>1.8618269798940055</v>
      </c>
      <c r="AC33" s="484">
        <f t="shared" si="7"/>
        <v>1.8543990806828654</v>
      </c>
      <c r="AD33" s="484">
        <f t="shared" si="7"/>
        <v>1.8474278280133589</v>
      </c>
      <c r="AE33" s="484">
        <f t="shared" si="7"/>
        <v>1.8408716891117587</v>
      </c>
      <c r="AF33" s="484">
        <f t="shared" si="7"/>
        <v>1.7917901186320135</v>
      </c>
      <c r="AG33" s="484">
        <f t="shared" si="7"/>
        <v>1.7395736183119661</v>
      </c>
      <c r="AH33" s="485">
        <f t="shared" si="7"/>
        <v>1.683452421997969</v>
      </c>
    </row>
    <row r="34" spans="1:34">
      <c r="A34" s="481">
        <v>40</v>
      </c>
      <c r="B34" s="484">
        <f t="shared" si="5"/>
        <v>4.0847457333016566</v>
      </c>
      <c r="C34" s="484">
        <f t="shared" si="5"/>
        <v>3.2317269928308443</v>
      </c>
      <c r="D34" s="484">
        <f t="shared" si="5"/>
        <v>2.8387453980206416</v>
      </c>
      <c r="E34" s="484">
        <f t="shared" si="5"/>
        <v>2.6059749491238664</v>
      </c>
      <c r="F34" s="484">
        <f t="shared" si="5"/>
        <v>2.4494664263887103</v>
      </c>
      <c r="G34" s="484">
        <f t="shared" si="5"/>
        <v>2.3358524047916633</v>
      </c>
      <c r="H34" s="484">
        <f t="shared" si="5"/>
        <v>2.2490243251473858</v>
      </c>
      <c r="I34" s="484">
        <f t="shared" si="5"/>
        <v>2.1801704532006414</v>
      </c>
      <c r="J34" s="484">
        <f t="shared" si="5"/>
        <v>2.1240292640166967</v>
      </c>
      <c r="K34" s="484">
        <f t="shared" si="5"/>
        <v>2.0772480464172101</v>
      </c>
      <c r="L34" s="484">
        <f t="shared" si="5"/>
        <v>2.0375803294219414</v>
      </c>
      <c r="M34" s="484">
        <f t="shared" si="5"/>
        <v>2.0034593955018329</v>
      </c>
      <c r="N34" s="484">
        <f t="shared" si="5"/>
        <v>1.9737563160978617</v>
      </c>
      <c r="O34" s="484">
        <f t="shared" si="5"/>
        <v>1.9476352152251659</v>
      </c>
      <c r="P34" s="484">
        <f t="shared" si="5"/>
        <v>1.9244628235276697</v>
      </c>
      <c r="Q34" s="484">
        <f t="shared" si="5"/>
        <v>1.9037498425877488</v>
      </c>
      <c r="R34" s="484">
        <f t="shared" si="4"/>
        <v>1.8851117211290263</v>
      </c>
      <c r="S34" s="484">
        <f t="shared" si="4"/>
        <v>1.8682416967575304</v>
      </c>
      <c r="T34" s="484">
        <f t="shared" si="4"/>
        <v>1.8528918250399808</v>
      </c>
      <c r="U34" s="484">
        <f t="shared" si="4"/>
        <v>1.8388593490242173</v>
      </c>
      <c r="V34" s="484">
        <f t="shared" si="4"/>
        <v>1.8259767235888922</v>
      </c>
      <c r="W34" s="484">
        <f t="shared" si="4"/>
        <v>1.8141041933897324</v>
      </c>
      <c r="X34" s="484">
        <f t="shared" si="4"/>
        <v>1.8031241883746914</v>
      </c>
      <c r="Y34" s="484">
        <f t="shared" si="4"/>
        <v>1.7929370347739892</v>
      </c>
      <c r="Z34" s="484">
        <f t="shared" si="7"/>
        <v>1.7834576326780953</v>
      </c>
      <c r="AA34" s="484">
        <f t="shared" si="7"/>
        <v>1.7746128536858279</v>
      </c>
      <c r="AB34" s="484">
        <f t="shared" si="7"/>
        <v>1.7663394817620868</v>
      </c>
      <c r="AC34" s="484">
        <f t="shared" si="7"/>
        <v>1.7585825686371788</v>
      </c>
      <c r="AD34" s="484">
        <f t="shared" si="7"/>
        <v>1.751294108933386</v>
      </c>
      <c r="AE34" s="484">
        <f t="shared" si="7"/>
        <v>1.7444319643207373</v>
      </c>
      <c r="AF34" s="484">
        <f t="shared" si="7"/>
        <v>1.6927972097024298</v>
      </c>
      <c r="AG34" s="484">
        <f t="shared" si="7"/>
        <v>1.6372518239715579</v>
      </c>
      <c r="AH34" s="485">
        <f t="shared" si="7"/>
        <v>1.576609861590262</v>
      </c>
    </row>
    <row r="35" spans="1:34">
      <c r="A35" s="481">
        <v>60</v>
      </c>
      <c r="B35" s="484">
        <f t="shared" si="5"/>
        <v>4.001191376754992</v>
      </c>
      <c r="C35" s="484">
        <f t="shared" si="5"/>
        <v>3.1504113105827263</v>
      </c>
      <c r="D35" s="484">
        <f t="shared" si="5"/>
        <v>2.7580782958425822</v>
      </c>
      <c r="E35" s="484">
        <f t="shared" si="5"/>
        <v>2.5252151019828779</v>
      </c>
      <c r="F35" s="484">
        <f t="shared" si="5"/>
        <v>2.3682702357010696</v>
      </c>
      <c r="G35" s="484">
        <f t="shared" si="5"/>
        <v>2.2540530098570333</v>
      </c>
      <c r="H35" s="484">
        <f t="shared" si="5"/>
        <v>2.1665411560494183</v>
      </c>
      <c r="I35" s="484">
        <f t="shared" si="5"/>
        <v>2.0969683125159482</v>
      </c>
      <c r="J35" s="484">
        <f t="shared" si="5"/>
        <v>2.0400980554764687</v>
      </c>
      <c r="K35" s="484">
        <f t="shared" si="5"/>
        <v>1.9925919966294188</v>
      </c>
      <c r="L35" s="484">
        <f t="shared" si="5"/>
        <v>1.9522119385026293</v>
      </c>
      <c r="M35" s="484">
        <f t="shared" si="5"/>
        <v>1.9173958991763131</v>
      </c>
      <c r="N35" s="484">
        <f t="shared" si="5"/>
        <v>1.8870175519498902</v>
      </c>
      <c r="O35" s="484">
        <f t="shared" si="5"/>
        <v>1.8602423072918699</v>
      </c>
      <c r="P35" s="484">
        <f t="shared" si="5"/>
        <v>1.8364373601871415</v>
      </c>
      <c r="Q35" s="484">
        <f t="shared" si="5"/>
        <v>1.8151133600403986</v>
      </c>
      <c r="R35" s="484">
        <f t="shared" si="4"/>
        <v>1.7958853803929333</v>
      </c>
      <c r="S35" s="484">
        <f t="shared" si="4"/>
        <v>1.778446085327736</v>
      </c>
      <c r="T35" s="484">
        <f t="shared" si="4"/>
        <v>1.7625468398889212</v>
      </c>
      <c r="U35" s="484">
        <f t="shared" si="4"/>
        <v>1.7479841331228561</v>
      </c>
      <c r="V35" s="484">
        <f t="shared" si="4"/>
        <v>1.7345896377750363</v>
      </c>
      <c r="W35" s="484">
        <f t="shared" si="4"/>
        <v>1.7222228115419882</v>
      </c>
      <c r="X35" s="484">
        <f t="shared" si="4"/>
        <v>1.7107653078214007</v>
      </c>
      <c r="Y35" s="484">
        <f t="shared" si="4"/>
        <v>1.7001166964798249</v>
      </c>
      <c r="Z35" s="484">
        <f t="shared" si="7"/>
        <v>1.6901911474952602</v>
      </c>
      <c r="AA35" s="484">
        <f t="shared" si="7"/>
        <v>1.6809148321352485</v>
      </c>
      <c r="AB35" s="484">
        <f t="shared" si="7"/>
        <v>1.67222386561433</v>
      </c>
      <c r="AC35" s="484">
        <f t="shared" si="7"/>
        <v>1.6640626631165922</v>
      </c>
      <c r="AD35" s="484">
        <f t="shared" si="7"/>
        <v>1.6563826147527914</v>
      </c>
      <c r="AE35" s="484">
        <f t="shared" si="7"/>
        <v>1.649141009021406</v>
      </c>
      <c r="AF35" s="484">
        <f t="shared" si="7"/>
        <v>1.5942725201140064</v>
      </c>
      <c r="AG35" s="484">
        <f t="shared" si="7"/>
        <v>1.5343141798123641</v>
      </c>
      <c r="AH35" s="485">
        <f t="shared" si="7"/>
        <v>1.4672665163364653</v>
      </c>
    </row>
    <row r="36" spans="1:34">
      <c r="A36" s="350">
        <v>120</v>
      </c>
      <c r="B36" s="486">
        <f t="shared" si="5"/>
        <v>3.9201244089699174</v>
      </c>
      <c r="C36" s="486">
        <f t="shared" si="5"/>
        <v>3.0717794046586815</v>
      </c>
      <c r="D36" s="486">
        <f t="shared" si="5"/>
        <v>2.6801675698502416</v>
      </c>
      <c r="E36" s="486">
        <f t="shared" si="5"/>
        <v>2.4472365114692973</v>
      </c>
      <c r="F36" s="486">
        <f t="shared" si="5"/>
        <v>2.2898512831435824</v>
      </c>
      <c r="G36" s="486">
        <f t="shared" si="5"/>
        <v>2.1750062525809954</v>
      </c>
      <c r="H36" s="486">
        <f t="shared" si="5"/>
        <v>2.0867702777215946</v>
      </c>
      <c r="I36" s="486">
        <f t="shared" si="5"/>
        <v>2.0164256130641847</v>
      </c>
      <c r="J36" s="486">
        <f t="shared" si="5"/>
        <v>1.9587632956963756</v>
      </c>
      <c r="K36" s="486">
        <f t="shared" si="5"/>
        <v>1.9104610646691997</v>
      </c>
      <c r="L36" s="486">
        <f t="shared" si="5"/>
        <v>1.8692904223335318</v>
      </c>
      <c r="M36" s="486">
        <f t="shared" si="5"/>
        <v>1.8336952763569871</v>
      </c>
      <c r="N36" s="486">
        <f t="shared" si="5"/>
        <v>1.8025528517310818</v>
      </c>
      <c r="O36" s="486">
        <f t="shared" si="5"/>
        <v>1.7750306375412666</v>
      </c>
      <c r="P36" s="486">
        <f t="shared" si="5"/>
        <v>1.7504969606635032</v>
      </c>
      <c r="Q36" s="486">
        <f t="shared" si="5"/>
        <v>1.7284629855737033</v>
      </c>
      <c r="R36" s="486">
        <f t="shared" si="4"/>
        <v>1.708543895944409</v>
      </c>
      <c r="S36" s="486">
        <f t="shared" si="4"/>
        <v>1.6904321998938845</v>
      </c>
      <c r="T36" s="486">
        <f t="shared" si="4"/>
        <v>1.6738789328949841</v>
      </c>
      <c r="U36" s="486">
        <f t="shared" si="4"/>
        <v>1.6586801432365885</v>
      </c>
      <c r="V36" s="486">
        <f t="shared" si="4"/>
        <v>1.6446669942651435</v>
      </c>
      <c r="W36" s="486">
        <f t="shared" si="4"/>
        <v>1.631698394828873</v>
      </c>
      <c r="X36" s="486">
        <f t="shared" si="4"/>
        <v>1.6196554301247752</v>
      </c>
      <c r="Y36" s="486">
        <f t="shared" si="4"/>
        <v>1.6084370962940859</v>
      </c>
      <c r="Z36" s="486">
        <f t="shared" si="7"/>
        <v>1.5979569935290989</v>
      </c>
      <c r="AA36" s="486">
        <f t="shared" si="7"/>
        <v>1.5881407336542346</v>
      </c>
      <c r="AB36" s="486">
        <f t="shared" si="7"/>
        <v>1.578923887025881</v>
      </c>
      <c r="AC36" s="486">
        <f t="shared" si="7"/>
        <v>1.5702503412663669</v>
      </c>
      <c r="AD36" s="486">
        <f t="shared" si="7"/>
        <v>1.5620709778456201</v>
      </c>
      <c r="AE36" s="486">
        <f t="shared" si="7"/>
        <v>1.5543425963956679</v>
      </c>
      <c r="AF36" s="486">
        <f t="shared" si="7"/>
        <v>1.4952023928603775</v>
      </c>
      <c r="AG36" s="486">
        <f t="shared" si="7"/>
        <v>1.4290131779545869</v>
      </c>
      <c r="AH36" s="487">
        <f t="shared" si="7"/>
        <v>1.3518864592212352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workbookViewId="0"/>
  </sheetViews>
  <sheetFormatPr defaultRowHeight="13.5"/>
  <cols>
    <col min="1" max="1" width="8.375" bestFit="1" customWidth="1"/>
    <col min="2" max="2" width="9.125" bestFit="1" customWidth="1"/>
    <col min="3" max="28" width="7.5" bestFit="1" customWidth="1"/>
    <col min="29" max="34" width="8.5" bestFit="1" customWidth="1"/>
  </cols>
  <sheetData>
    <row r="1" spans="1:34">
      <c r="A1" s="468" t="s">
        <v>582</v>
      </c>
      <c r="B1" s="468" t="s">
        <v>579</v>
      </c>
      <c r="C1" t="s">
        <v>583</v>
      </c>
      <c r="D1" s="488">
        <v>2.5000000000000001E-2</v>
      </c>
    </row>
    <row r="3" spans="1:34" ht="16.5" customHeight="1">
      <c r="A3" s="349" t="s">
        <v>584</v>
      </c>
      <c r="B3" s="347">
        <v>1</v>
      </c>
      <c r="C3" s="347">
        <v>2</v>
      </c>
      <c r="D3" s="347">
        <v>3</v>
      </c>
      <c r="E3" s="347">
        <v>4</v>
      </c>
      <c r="F3" s="347">
        <v>5</v>
      </c>
      <c r="G3" s="347">
        <v>6</v>
      </c>
      <c r="H3" s="347">
        <v>7</v>
      </c>
      <c r="I3" s="347">
        <v>8</v>
      </c>
      <c r="J3" s="347">
        <v>9</v>
      </c>
      <c r="K3" s="347">
        <v>10</v>
      </c>
      <c r="L3" s="347">
        <v>11</v>
      </c>
      <c r="M3" s="347">
        <v>12</v>
      </c>
      <c r="N3" s="347">
        <v>13</v>
      </c>
      <c r="O3" s="347">
        <v>14</v>
      </c>
      <c r="P3" s="347">
        <v>15</v>
      </c>
      <c r="Q3" s="347">
        <v>16</v>
      </c>
      <c r="R3" s="347">
        <v>17</v>
      </c>
      <c r="S3" s="347">
        <v>18</v>
      </c>
      <c r="T3" s="347">
        <v>19</v>
      </c>
      <c r="U3" s="347">
        <v>20</v>
      </c>
      <c r="V3" s="347">
        <v>21</v>
      </c>
      <c r="W3" s="347">
        <v>22</v>
      </c>
      <c r="X3" s="347">
        <v>23</v>
      </c>
      <c r="Y3" s="347">
        <v>24</v>
      </c>
      <c r="Z3" s="347">
        <v>25</v>
      </c>
      <c r="AA3" s="347">
        <v>26</v>
      </c>
      <c r="AB3" s="347">
        <v>27</v>
      </c>
      <c r="AC3" s="347">
        <v>28</v>
      </c>
      <c r="AD3" s="347">
        <v>29</v>
      </c>
      <c r="AE3" s="347">
        <v>30</v>
      </c>
      <c r="AF3" s="347">
        <v>40</v>
      </c>
      <c r="AG3" s="347">
        <v>60</v>
      </c>
      <c r="AH3" s="348">
        <v>120</v>
      </c>
    </row>
    <row r="4" spans="1:34">
      <c r="A4" s="481">
        <v>1</v>
      </c>
      <c r="B4" s="484">
        <f>FINV($D$1,B$3,$A4)</f>
        <v>647.78901147784529</v>
      </c>
      <c r="C4" s="484">
        <f t="shared" ref="C4:AH11" si="0">FINV($D$1,C$3,$A4)</f>
        <v>799.5</v>
      </c>
      <c r="D4" s="484">
        <f t="shared" si="0"/>
        <v>864.16297216352962</v>
      </c>
      <c r="E4" s="484">
        <f t="shared" si="0"/>
        <v>899.58331017803755</v>
      </c>
      <c r="F4" s="484">
        <f t="shared" si="0"/>
        <v>921.84790329970929</v>
      </c>
      <c r="G4" s="484">
        <f t="shared" si="0"/>
        <v>937.11108344820218</v>
      </c>
      <c r="H4" s="484">
        <f t="shared" si="0"/>
        <v>948.21688909393424</v>
      </c>
      <c r="I4" s="484">
        <f t="shared" si="0"/>
        <v>956.65622060310352</v>
      </c>
      <c r="J4" s="484">
        <f t="shared" si="0"/>
        <v>963.28457894676114</v>
      </c>
      <c r="K4" s="484">
        <f t="shared" si="0"/>
        <v>968.62744367696587</v>
      </c>
      <c r="L4" s="484">
        <f t="shared" si="0"/>
        <v>973.02520095986279</v>
      </c>
      <c r="M4" s="484">
        <f t="shared" si="0"/>
        <v>976.70794987733063</v>
      </c>
      <c r="N4" s="484">
        <f t="shared" si="0"/>
        <v>979.83677770151394</v>
      </c>
      <c r="O4" s="484">
        <f t="shared" si="0"/>
        <v>982.52780523590354</v>
      </c>
      <c r="P4" s="484">
        <f t="shared" si="0"/>
        <v>984.86684125760485</v>
      </c>
      <c r="Q4" s="484">
        <f t="shared" si="0"/>
        <v>986.91866055416574</v>
      </c>
      <c r="R4" s="484">
        <f t="shared" si="0"/>
        <v>988.7330727932374</v>
      </c>
      <c r="S4" s="484">
        <f t="shared" si="0"/>
        <v>990.34900594780822</v>
      </c>
      <c r="T4" s="484">
        <f t="shared" si="0"/>
        <v>991.79732251872133</v>
      </c>
      <c r="U4" s="484">
        <f t="shared" si="0"/>
        <v>993.10280457625004</v>
      </c>
      <c r="V4" s="484">
        <f t="shared" si="0"/>
        <v>994.28558028592522</v>
      </c>
      <c r="W4" s="484">
        <f t="shared" si="0"/>
        <v>995.36216697362374</v>
      </c>
      <c r="X4" s="484">
        <f t="shared" si="0"/>
        <v>996.34624578838248</v>
      </c>
      <c r="Y4" s="484">
        <f t="shared" si="0"/>
        <v>997.24924520011325</v>
      </c>
      <c r="Z4" s="484">
        <f t="shared" si="0"/>
        <v>998.08078617845013</v>
      </c>
      <c r="AA4" s="484">
        <f t="shared" si="0"/>
        <v>998.84902584183044</v>
      </c>
      <c r="AB4" s="484">
        <f t="shared" si="0"/>
        <v>999.56092559534102</v>
      </c>
      <c r="AC4" s="484">
        <f t="shared" si="0"/>
        <v>1000.2224624266528</v>
      </c>
      <c r="AD4" s="484">
        <f t="shared" si="0"/>
        <v>1000.8387969352365</v>
      </c>
      <c r="AE4" s="484">
        <f t="shared" si="0"/>
        <v>1001.4144080879453</v>
      </c>
      <c r="AF4" s="484">
        <f t="shared" si="0"/>
        <v>1005.5980971657891</v>
      </c>
      <c r="AG4" s="484">
        <f t="shared" si="0"/>
        <v>1009.8001101370525</v>
      </c>
      <c r="AH4" s="485">
        <f t="shared" si="0"/>
        <v>1014.0202388550904</v>
      </c>
    </row>
    <row r="5" spans="1:34">
      <c r="A5" s="481">
        <v>2</v>
      </c>
      <c r="B5" s="484">
        <f t="shared" ref="B5:Q27" si="1">FINV($D$1,B$3,$A5)</f>
        <v>38.506329113924046</v>
      </c>
      <c r="C5" s="484">
        <f t="shared" si="0"/>
        <v>38.999999999999993</v>
      </c>
      <c r="D5" s="484">
        <f t="shared" si="0"/>
        <v>39.165494564013635</v>
      </c>
      <c r="E5" s="484">
        <f t="shared" si="0"/>
        <v>39.248417658131501</v>
      </c>
      <c r="F5" s="484">
        <f t="shared" si="0"/>
        <v>39.298227775403326</v>
      </c>
      <c r="G5" s="484">
        <f t="shared" si="0"/>
        <v>39.331457962410276</v>
      </c>
      <c r="H5" s="484">
        <f t="shared" si="0"/>
        <v>39.355205292186163</v>
      </c>
      <c r="I5" s="484">
        <f t="shared" si="0"/>
        <v>39.37302206870244</v>
      </c>
      <c r="J5" s="484">
        <f t="shared" si="0"/>
        <v>39.386883282551338</v>
      </c>
      <c r="K5" s="484">
        <f t="shared" si="0"/>
        <v>39.397974597864426</v>
      </c>
      <c r="L5" s="484">
        <f t="shared" si="0"/>
        <v>39.407050860300984</v>
      </c>
      <c r="M5" s="484">
        <f t="shared" si="0"/>
        <v>39.41461547789347</v>
      </c>
      <c r="N5" s="484">
        <f t="shared" si="0"/>
        <v>39.4210170647764</v>
      </c>
      <c r="O5" s="484">
        <f t="shared" si="0"/>
        <v>39.426504691265826</v>
      </c>
      <c r="P5" s="484">
        <f t="shared" si="0"/>
        <v>39.43126104639709</v>
      </c>
      <c r="Q5" s="484">
        <f t="shared" si="0"/>
        <v>39.435423171097518</v>
      </c>
      <c r="R5" s="484">
        <f t="shared" si="0"/>
        <v>39.439095877415092</v>
      </c>
      <c r="S5" s="484">
        <f t="shared" si="0"/>
        <v>39.442360696775779</v>
      </c>
      <c r="T5" s="484">
        <f t="shared" si="0"/>
        <v>39.445282003734434</v>
      </c>
      <c r="U5" s="484">
        <f t="shared" si="0"/>
        <v>39.447911303378291</v>
      </c>
      <c r="V5" s="484">
        <f t="shared" si="0"/>
        <v>39.450290294251467</v>
      </c>
      <c r="W5" s="484">
        <f t="shared" si="0"/>
        <v>39.45245309625799</v>
      </c>
      <c r="X5" s="484">
        <f t="shared" si="0"/>
        <v>39.454427897586505</v>
      </c>
      <c r="Y5" s="484">
        <f t="shared" si="0"/>
        <v>39.456238190048715</v>
      </c>
      <c r="Z5" s="484">
        <f t="shared" si="0"/>
        <v>39.457903708037207</v>
      </c>
      <c r="AA5" s="484">
        <f t="shared" si="0"/>
        <v>39.459441150871108</v>
      </c>
      <c r="AB5" s="484">
        <f t="shared" si="0"/>
        <v>39.460864744670637</v>
      </c>
      <c r="AC5" s="484">
        <f t="shared" si="0"/>
        <v>39.462186683866463</v>
      </c>
      <c r="AD5" s="484">
        <f t="shared" si="0"/>
        <v>39.463417481388994</v>
      </c>
      <c r="AE5" s="484">
        <f t="shared" si="0"/>
        <v>39.464566248839333</v>
      </c>
      <c r="AF5" s="484">
        <f t="shared" si="0"/>
        <v>39.472895479750406</v>
      </c>
      <c r="AG5" s="484">
        <f t="shared" si="0"/>
        <v>39.481225882781999</v>
      </c>
      <c r="AH5" s="485">
        <f t="shared" si="0"/>
        <v>39.489557457934239</v>
      </c>
    </row>
    <row r="6" spans="1:34">
      <c r="A6" s="481">
        <v>3</v>
      </c>
      <c r="B6" s="484">
        <f t="shared" si="1"/>
        <v>17.443443320725127</v>
      </c>
      <c r="C6" s="484">
        <f t="shared" si="0"/>
        <v>16.044106429277196</v>
      </c>
      <c r="D6" s="484">
        <f t="shared" si="0"/>
        <v>15.439182378747292</v>
      </c>
      <c r="E6" s="484">
        <f t="shared" si="0"/>
        <v>15.100978932045942</v>
      </c>
      <c r="F6" s="484">
        <f t="shared" si="0"/>
        <v>14.884822920641971</v>
      </c>
      <c r="G6" s="484">
        <f t="shared" si="0"/>
        <v>14.734718413039163</v>
      </c>
      <c r="H6" s="484">
        <f t="shared" si="0"/>
        <v>14.624395022241272</v>
      </c>
      <c r="I6" s="484">
        <f t="shared" si="0"/>
        <v>14.53988657041725</v>
      </c>
      <c r="J6" s="484">
        <f t="shared" si="0"/>
        <v>14.473080651773735</v>
      </c>
      <c r="K6" s="484">
        <f t="shared" si="0"/>
        <v>14.418942042127425</v>
      </c>
      <c r="L6" s="484">
        <f t="shared" si="0"/>
        <v>14.374179860495522</v>
      </c>
      <c r="M6" s="484">
        <f t="shared" si="0"/>
        <v>14.336552351194756</v>
      </c>
      <c r="N6" s="484">
        <f t="shared" si="0"/>
        <v>14.304479648450366</v>
      </c>
      <c r="O6" s="484">
        <f t="shared" si="0"/>
        <v>14.276816276817346</v>
      </c>
      <c r="P6" s="484">
        <f t="shared" si="0"/>
        <v>14.252711453674936</v>
      </c>
      <c r="Q6" s="484">
        <f t="shared" si="0"/>
        <v>14.231520046598991</v>
      </c>
      <c r="R6" s="484">
        <f t="shared" si="0"/>
        <v>14.212743977078739</v>
      </c>
      <c r="S6" s="484">
        <f t="shared" si="0"/>
        <v>14.195992579469866</v>
      </c>
      <c r="T6" s="484">
        <f t="shared" si="0"/>
        <v>14.180955127229629</v>
      </c>
      <c r="U6" s="484">
        <f t="shared" si="0"/>
        <v>14.167381381400022</v>
      </c>
      <c r="V6" s="484">
        <f t="shared" si="0"/>
        <v>14.155067555258181</v>
      </c>
      <c r="W6" s="484">
        <f t="shared" si="0"/>
        <v>14.143846013702005</v>
      </c>
      <c r="X6" s="484">
        <f t="shared" si="0"/>
        <v>14.133577597177284</v>
      </c>
      <c r="Y6" s="484">
        <f t="shared" si="0"/>
        <v>14.12414582175429</v>
      </c>
      <c r="Z6" s="484">
        <f t="shared" si="0"/>
        <v>14.115452441308326</v>
      </c>
      <c r="AA6" s="484">
        <f t="shared" si="0"/>
        <v>14.107414012659781</v>
      </c>
      <c r="AB6" s="484">
        <f t="shared" si="0"/>
        <v>14.099959208823538</v>
      </c>
      <c r="AC6" s="484">
        <f t="shared" si="0"/>
        <v>14.093026696933778</v>
      </c>
      <c r="AD6" s="484">
        <f t="shared" si="0"/>
        <v>14.08656344707267</v>
      </c>
      <c r="AE6" s="484">
        <f t="shared" si="0"/>
        <v>14.080523373263894</v>
      </c>
      <c r="AF6" s="484">
        <f t="shared" si="0"/>
        <v>14.036509073627915</v>
      </c>
      <c r="AG6" s="484">
        <f t="shared" si="0"/>
        <v>13.992097916227648</v>
      </c>
      <c r="AH6" s="485">
        <f t="shared" si="0"/>
        <v>13.94728485146749</v>
      </c>
    </row>
    <row r="7" spans="1:34">
      <c r="A7" s="481">
        <v>4</v>
      </c>
      <c r="B7" s="484">
        <f t="shared" si="1"/>
        <v>12.217862633071109</v>
      </c>
      <c r="C7" s="484">
        <f t="shared" si="0"/>
        <v>10.649110640673515</v>
      </c>
      <c r="D7" s="484">
        <f t="shared" si="0"/>
        <v>9.9791985322438865</v>
      </c>
      <c r="E7" s="484">
        <f t="shared" si="0"/>
        <v>9.6045298847228668</v>
      </c>
      <c r="F7" s="484">
        <f t="shared" si="0"/>
        <v>9.3644708158082981</v>
      </c>
      <c r="G7" s="484">
        <f t="shared" si="0"/>
        <v>9.1973110793662123</v>
      </c>
      <c r="H7" s="484">
        <f t="shared" si="0"/>
        <v>9.0741410515680592</v>
      </c>
      <c r="I7" s="484">
        <f t="shared" si="0"/>
        <v>8.979580415011041</v>
      </c>
      <c r="J7" s="484">
        <f t="shared" si="0"/>
        <v>8.9046816145985854</v>
      </c>
      <c r="K7" s="484">
        <f t="shared" si="0"/>
        <v>8.8438809735214274</v>
      </c>
      <c r="L7" s="484">
        <f t="shared" si="0"/>
        <v>8.7935354532957088</v>
      </c>
      <c r="M7" s="484">
        <f t="shared" si="0"/>
        <v>8.7511589241360781</v>
      </c>
      <c r="N7" s="484">
        <f t="shared" si="0"/>
        <v>8.7149963089095106</v>
      </c>
      <c r="O7" s="484">
        <f t="shared" si="0"/>
        <v>8.6837730711559118</v>
      </c>
      <c r="P7" s="484">
        <f t="shared" si="0"/>
        <v>8.656541174913869</v>
      </c>
      <c r="Q7" s="484">
        <f t="shared" si="0"/>
        <v>8.6325807633580247</v>
      </c>
      <c r="R7" s="484">
        <f t="shared" si="0"/>
        <v>8.6113353677973219</v>
      </c>
      <c r="S7" s="484">
        <f t="shared" si="0"/>
        <v>8.5923680177145414</v>
      </c>
      <c r="T7" s="484">
        <f t="shared" si="0"/>
        <v>8.5753307835931967</v>
      </c>
      <c r="U7" s="484">
        <f t="shared" si="0"/>
        <v>8.5599431870535465</v>
      </c>
      <c r="V7" s="484">
        <f t="shared" si="0"/>
        <v>8.545976604688807</v>
      </c>
      <c r="W7" s="484">
        <f t="shared" si="0"/>
        <v>8.5332428095262873</v>
      </c>
      <c r="X7" s="484">
        <f t="shared" si="0"/>
        <v>8.521585423290702</v>
      </c>
      <c r="Y7" s="484">
        <f t="shared" si="0"/>
        <v>8.5108734515941382</v>
      </c>
      <c r="Z7" s="484">
        <f t="shared" si="0"/>
        <v>8.5009963328379978</v>
      </c>
      <c r="AA7" s="484">
        <f t="shared" si="0"/>
        <v>8.4918601027515646</v>
      </c>
      <c r="AB7" s="484">
        <f t="shared" si="0"/>
        <v>8.4833843918281477</v>
      </c>
      <c r="AC7" s="484">
        <f t="shared" si="0"/>
        <v>8.4755000519679644</v>
      </c>
      <c r="AD7" s="484">
        <f t="shared" si="0"/>
        <v>8.4681472636571389</v>
      </c>
      <c r="AE7" s="484">
        <f t="shared" si="0"/>
        <v>8.4612740138555278</v>
      </c>
      <c r="AF7" s="484">
        <f t="shared" si="0"/>
        <v>8.4111323894286567</v>
      </c>
      <c r="AG7" s="484">
        <f t="shared" si="0"/>
        <v>8.3604356004687617</v>
      </c>
      <c r="AH7" s="485">
        <f t="shared" si="0"/>
        <v>8.3091701479922566</v>
      </c>
    </row>
    <row r="8" spans="1:34">
      <c r="A8" s="481">
        <v>5</v>
      </c>
      <c r="B8" s="484">
        <f t="shared" si="1"/>
        <v>10.006982196613588</v>
      </c>
      <c r="C8" s="484">
        <f t="shared" si="0"/>
        <v>8.4336207394327811</v>
      </c>
      <c r="D8" s="484">
        <f t="shared" si="0"/>
        <v>7.7635894820185474</v>
      </c>
      <c r="E8" s="484">
        <f t="shared" si="0"/>
        <v>7.3878857512677536</v>
      </c>
      <c r="F8" s="484">
        <f t="shared" si="0"/>
        <v>7.1463818287328316</v>
      </c>
      <c r="G8" s="484">
        <f t="shared" si="0"/>
        <v>6.9777018585355677</v>
      </c>
      <c r="H8" s="484">
        <f t="shared" si="0"/>
        <v>6.8530756285766561</v>
      </c>
      <c r="I8" s="484">
        <f t="shared" si="0"/>
        <v>6.7571720073946775</v>
      </c>
      <c r="J8" s="484">
        <f t="shared" si="0"/>
        <v>6.6810543464609058</v>
      </c>
      <c r="K8" s="484">
        <f t="shared" si="0"/>
        <v>6.6191543314249648</v>
      </c>
      <c r="L8" s="484">
        <f t="shared" si="0"/>
        <v>6.5678185908290319</v>
      </c>
      <c r="M8" s="484">
        <f t="shared" si="0"/>
        <v>6.5245492185635907</v>
      </c>
      <c r="N8" s="484">
        <f t="shared" si="0"/>
        <v>6.4875797026511064</v>
      </c>
      <c r="O8" s="484">
        <f t="shared" si="0"/>
        <v>6.4556250959723638</v>
      </c>
      <c r="P8" s="484">
        <f t="shared" si="0"/>
        <v>6.4277281670787856</v>
      </c>
      <c r="Q8" s="484">
        <f t="shared" si="0"/>
        <v>6.4031610567056685</v>
      </c>
      <c r="R8" s="484">
        <f t="shared" si="0"/>
        <v>6.381360380071242</v>
      </c>
      <c r="S8" s="484">
        <f t="shared" si="0"/>
        <v>6.3618832046543554</v>
      </c>
      <c r="T8" s="484">
        <f t="shared" si="0"/>
        <v>6.3443764614717191</v>
      </c>
      <c r="U8" s="484">
        <f t="shared" si="0"/>
        <v>6.3285552351325691</v>
      </c>
      <c r="V8" s="484">
        <f t="shared" si="0"/>
        <v>6.3141870625241943</v>
      </c>
      <c r="W8" s="484">
        <f t="shared" si="0"/>
        <v>6.3010803841934448</v>
      </c>
      <c r="X8" s="484">
        <f t="shared" si="0"/>
        <v>6.2890759203450681</v>
      </c>
      <c r="Y8" s="484">
        <f t="shared" si="0"/>
        <v>6.2780401418510792</v>
      </c>
      <c r="Z8" s="484">
        <f t="shared" si="0"/>
        <v>6.2678602652813593</v>
      </c>
      <c r="AA8" s="484">
        <f t="shared" si="0"/>
        <v>6.2584403722432969</v>
      </c>
      <c r="AB8" s="484">
        <f t="shared" si="0"/>
        <v>6.2496983688593852</v>
      </c>
      <c r="AC8" s="484">
        <f t="shared" si="0"/>
        <v>6.2415635804735397</v>
      </c>
      <c r="AD8" s="484">
        <f t="shared" si="0"/>
        <v>6.2339748318950949</v>
      </c>
      <c r="AE8" s="484">
        <f t="shared" si="0"/>
        <v>6.2268789025067681</v>
      </c>
      <c r="AF8" s="484">
        <f t="shared" si="0"/>
        <v>6.1750497039750165</v>
      </c>
      <c r="AG8" s="484">
        <f t="shared" si="0"/>
        <v>6.1225293923288602</v>
      </c>
      <c r="AH8" s="485">
        <f t="shared" si="0"/>
        <v>6.0692933529692459</v>
      </c>
    </row>
    <row r="9" spans="1:34">
      <c r="A9" s="481">
        <v>6</v>
      </c>
      <c r="B9" s="484">
        <f t="shared" si="1"/>
        <v>8.8131006286700746</v>
      </c>
      <c r="C9" s="484">
        <f t="shared" si="0"/>
        <v>7.2598556800601788</v>
      </c>
      <c r="D9" s="484">
        <f t="shared" si="0"/>
        <v>6.5987985219564722</v>
      </c>
      <c r="E9" s="484">
        <f t="shared" si="0"/>
        <v>6.2271611643576446</v>
      </c>
      <c r="F9" s="484">
        <f t="shared" si="0"/>
        <v>5.9875651260469276</v>
      </c>
      <c r="G9" s="484">
        <f t="shared" si="0"/>
        <v>5.819756578960777</v>
      </c>
      <c r="H9" s="484">
        <f t="shared" si="0"/>
        <v>5.6954704736831747</v>
      </c>
      <c r="I9" s="484">
        <f t="shared" si="0"/>
        <v>5.5996230050430462</v>
      </c>
      <c r="J9" s="484">
        <f t="shared" si="0"/>
        <v>5.5234066239755757</v>
      </c>
      <c r="K9" s="484">
        <f t="shared" si="0"/>
        <v>5.4613237187317791</v>
      </c>
      <c r="L9" s="484">
        <f t="shared" si="0"/>
        <v>5.4097610258252171</v>
      </c>
      <c r="M9" s="484">
        <f t="shared" si="0"/>
        <v>5.3662439497593954</v>
      </c>
      <c r="N9" s="484">
        <f t="shared" si="0"/>
        <v>5.3290197162027981</v>
      </c>
      <c r="O9" s="484">
        <f t="shared" si="0"/>
        <v>5.2968114962142465</v>
      </c>
      <c r="P9" s="484">
        <f t="shared" si="0"/>
        <v>5.2686668012299709</v>
      </c>
      <c r="Q9" s="484">
        <f t="shared" si="0"/>
        <v>5.2438604528633004</v>
      </c>
      <c r="R9" s="484">
        <f t="shared" si="0"/>
        <v>5.2218304734431618</v>
      </c>
      <c r="S9" s="484">
        <f t="shared" si="0"/>
        <v>5.2021345468797335</v>
      </c>
      <c r="T9" s="484">
        <f t="shared" si="0"/>
        <v>5.1844197310577984</v>
      </c>
      <c r="U9" s="484">
        <f t="shared" si="0"/>
        <v>5.1684009380699969</v>
      </c>
      <c r="V9" s="484">
        <f t="shared" si="0"/>
        <v>5.1538453541586442</v>
      </c>
      <c r="W9" s="484">
        <f t="shared" si="0"/>
        <v>5.1405609688416956</v>
      </c>
      <c r="X9" s="484">
        <f t="shared" si="0"/>
        <v>5.1283880008154945</v>
      </c>
      <c r="Y9" s="484">
        <f t="shared" si="0"/>
        <v>5.1171924008607297</v>
      </c>
      <c r="Z9" s="484">
        <f t="shared" si="0"/>
        <v>5.1068608670238085</v>
      </c>
      <c r="AA9" s="484">
        <f t="shared" si="0"/>
        <v>5.0972969764018794</v>
      </c>
      <c r="AB9" s="484">
        <f t="shared" si="0"/>
        <v>5.0884181519965148</v>
      </c>
      <c r="AC9" s="484">
        <f t="shared" si="0"/>
        <v>5.0801532614628071</v>
      </c>
      <c r="AD9" s="484">
        <f t="shared" si="0"/>
        <v>5.0724406992148792</v>
      </c>
      <c r="AE9" s="484">
        <f t="shared" si="0"/>
        <v>5.0652268419826996</v>
      </c>
      <c r="AF9" s="484">
        <f t="shared" si="0"/>
        <v>5.0124713843469575</v>
      </c>
      <c r="AG9" s="484">
        <f t="shared" si="0"/>
        <v>4.9588905004846886</v>
      </c>
      <c r="AH9" s="485">
        <f t="shared" si="0"/>
        <v>4.9044456995001218</v>
      </c>
    </row>
    <row r="10" spans="1:34">
      <c r="A10" s="481">
        <v>7</v>
      </c>
      <c r="B10" s="484">
        <f t="shared" si="1"/>
        <v>8.0726688801355753</v>
      </c>
      <c r="C10" s="484">
        <f t="shared" si="0"/>
        <v>6.5415202970956496</v>
      </c>
      <c r="D10" s="484">
        <f t="shared" si="0"/>
        <v>5.8898191672032567</v>
      </c>
      <c r="E10" s="484">
        <f t="shared" si="0"/>
        <v>5.5225943453085522</v>
      </c>
      <c r="F10" s="484">
        <f t="shared" si="0"/>
        <v>5.285236851504278</v>
      </c>
      <c r="G10" s="484">
        <f t="shared" si="0"/>
        <v>5.1185966133841054</v>
      </c>
      <c r="H10" s="484">
        <f t="shared" si="0"/>
        <v>4.9949092190632376</v>
      </c>
      <c r="I10" s="484">
        <f t="shared" si="0"/>
        <v>4.899340648268236</v>
      </c>
      <c r="J10" s="484">
        <f t="shared" si="0"/>
        <v>4.8232170846229341</v>
      </c>
      <c r="K10" s="484">
        <f t="shared" si="0"/>
        <v>4.7611164349968123</v>
      </c>
      <c r="L10" s="484">
        <f t="shared" si="0"/>
        <v>4.7094698576128131</v>
      </c>
      <c r="M10" s="484">
        <f t="shared" si="0"/>
        <v>4.6658297167259661</v>
      </c>
      <c r="N10" s="484">
        <f t="shared" si="0"/>
        <v>4.628459989157018</v>
      </c>
      <c r="O10" s="484">
        <f t="shared" si="0"/>
        <v>4.5960944296537631</v>
      </c>
      <c r="P10" s="484">
        <f t="shared" si="0"/>
        <v>4.5677873056764389</v>
      </c>
      <c r="Q10" s="484">
        <f t="shared" si="0"/>
        <v>4.5428177665107752</v>
      </c>
      <c r="R10" s="484">
        <f t="shared" si="0"/>
        <v>4.5206265939644794</v>
      </c>
      <c r="S10" s="484">
        <f t="shared" si="0"/>
        <v>4.5007732044920505</v>
      </c>
      <c r="T10" s="484">
        <f t="shared" si="0"/>
        <v>4.4829057090507476</v>
      </c>
      <c r="U10" s="484">
        <f t="shared" si="0"/>
        <v>4.466739620214069</v>
      </c>
      <c r="V10" s="484">
        <f t="shared" si="0"/>
        <v>4.4520424224023261</v>
      </c>
      <c r="W10" s="484">
        <f t="shared" si="0"/>
        <v>4.4386222017592738</v>
      </c>
      <c r="X10" s="484">
        <f t="shared" si="0"/>
        <v>4.4263191402524829</v>
      </c>
      <c r="Y10" s="484">
        <f t="shared" si="0"/>
        <v>4.4149990650854747</v>
      </c>
      <c r="Z10" s="484">
        <f t="shared" si="0"/>
        <v>4.4045484957553107</v>
      </c>
      <c r="AA10" s="484">
        <f t="shared" si="0"/>
        <v>4.3948707977426205</v>
      </c>
      <c r="AB10" s="484">
        <f t="shared" si="0"/>
        <v>4.3858831644137606</v>
      </c>
      <c r="AC10" s="484">
        <f t="shared" si="0"/>
        <v>4.3775142260684516</v>
      </c>
      <c r="AD10" s="484">
        <f t="shared" si="0"/>
        <v>4.3697021390343807</v>
      </c>
      <c r="AE10" s="484">
        <f t="shared" si="0"/>
        <v>4.3623930458971678</v>
      </c>
      <c r="AF10" s="484">
        <f t="shared" si="0"/>
        <v>4.3088760270388065</v>
      </c>
      <c r="AG10" s="484">
        <f t="shared" si="0"/>
        <v>4.2543979983850706</v>
      </c>
      <c r="AH10" s="485">
        <f t="shared" si="0"/>
        <v>4.1989038270173218</v>
      </c>
    </row>
    <row r="11" spans="1:34">
      <c r="A11" s="481">
        <v>8</v>
      </c>
      <c r="B11" s="484">
        <f t="shared" si="1"/>
        <v>7.5708820996917465</v>
      </c>
      <c r="C11" s="484">
        <f t="shared" si="0"/>
        <v>6.0594674374634812</v>
      </c>
      <c r="D11" s="484">
        <f t="shared" si="0"/>
        <v>5.4159623395602381</v>
      </c>
      <c r="E11" s="484">
        <f t="shared" si="0"/>
        <v>5.0526322173635085</v>
      </c>
      <c r="F11" s="484">
        <f t="shared" si="0"/>
        <v>4.8172755552655318</v>
      </c>
      <c r="G11" s="484">
        <f t="shared" si="0"/>
        <v>4.6516955373004656</v>
      </c>
      <c r="H11" s="484">
        <f t="shared" si="0"/>
        <v>4.528562147363858</v>
      </c>
      <c r="I11" s="484">
        <f t="shared" si="0"/>
        <v>4.4332598891823745</v>
      </c>
      <c r="J11" s="484">
        <f t="shared" si="0"/>
        <v>4.3572330649602122</v>
      </c>
      <c r="K11" s="484">
        <f t="shared" si="0"/>
        <v>4.2951269601725865</v>
      </c>
      <c r="L11" s="484">
        <f t="shared" si="0"/>
        <v>4.2434127815388507</v>
      </c>
      <c r="M11" s="484">
        <f t="shared" si="0"/>
        <v>4.1996674613167269</v>
      </c>
      <c r="N11" s="484">
        <f t="shared" si="0"/>
        <v>4.1621704136781439</v>
      </c>
      <c r="O11" s="484">
        <f t="shared" si="0"/>
        <v>4.1296652648147072</v>
      </c>
      <c r="P11" s="484">
        <f t="shared" si="0"/>
        <v>4.1012126677065357</v>
      </c>
      <c r="Q11" s="484">
        <f t="shared" si="0"/>
        <v>4.0760959248897972</v>
      </c>
      <c r="R11" s="484">
        <f t="shared" si="0"/>
        <v>4.0537585158298288</v>
      </c>
      <c r="S11" s="484">
        <f t="shared" si="0"/>
        <v>4.0337615916459812</v>
      </c>
      <c r="T11" s="484">
        <f t="shared" si="0"/>
        <v>4.0157543537332758</v>
      </c>
      <c r="U11" s="484">
        <f t="shared" si="0"/>
        <v>3.999452970728302</v>
      </c>
      <c r="V11" s="484">
        <f t="shared" si="0"/>
        <v>3.9846252889294558</v>
      </c>
      <c r="W11" s="484">
        <f t="shared" si="0"/>
        <v>3.9710795569895843</v>
      </c>
      <c r="X11" s="484">
        <f t="shared" si="0"/>
        <v>3.9586559848028959</v>
      </c>
      <c r="Y11" s="484">
        <f t="shared" si="0"/>
        <v>3.947220337548011</v>
      </c>
      <c r="Z11" s="484">
        <f t="shared" si="0"/>
        <v>3.9366590136800532</v>
      </c>
      <c r="AA11" s="484">
        <f t="shared" si="0"/>
        <v>3.9268752201474837</v>
      </c>
      <c r="AB11" s="484">
        <f t="shared" si="0"/>
        <v>3.9177859692985479</v>
      </c>
      <c r="AC11" s="484">
        <f t="shared" si="0"/>
        <v>3.9093196983756218</v>
      </c>
      <c r="AD11" s="484">
        <f t="shared" si="0"/>
        <v>3.9014143658505649</v>
      </c>
      <c r="AE11" s="484">
        <f t="shared" si="0"/>
        <v>3.8940159166292614</v>
      </c>
      <c r="AF11" s="484">
        <f t="shared" si="0"/>
        <v>3.8397800938554365</v>
      </c>
      <c r="AG11" s="484">
        <f t="shared" si="0"/>
        <v>3.784446406683259</v>
      </c>
      <c r="AH11" s="485">
        <f t="shared" ref="AH11:AH27" si="2">FINV($D$1,AH$3,$A11)</f>
        <v>3.7279403770465418</v>
      </c>
    </row>
    <row r="12" spans="1:34">
      <c r="A12" s="481">
        <v>9</v>
      </c>
      <c r="B12" s="484">
        <f t="shared" si="1"/>
        <v>7.2092832475220154</v>
      </c>
      <c r="C12" s="484">
        <f t="shared" si="1"/>
        <v>5.7147053863830601</v>
      </c>
      <c r="D12" s="484">
        <f t="shared" si="1"/>
        <v>5.0781186522287127</v>
      </c>
      <c r="E12" s="484">
        <f t="shared" si="1"/>
        <v>4.7180784581281952</v>
      </c>
      <c r="F12" s="484">
        <f t="shared" si="1"/>
        <v>4.4844113141850377</v>
      </c>
      <c r="G12" s="484">
        <f t="shared" si="1"/>
        <v>4.3197218332928919</v>
      </c>
      <c r="H12" s="484">
        <f t="shared" si="1"/>
        <v>4.1970466369455171</v>
      </c>
      <c r="I12" s="484">
        <f t="shared" si="1"/>
        <v>4.1019556969397488</v>
      </c>
      <c r="J12" s="484">
        <f t="shared" si="1"/>
        <v>4.0259941582829777</v>
      </c>
      <c r="K12" s="484">
        <f t="shared" si="1"/>
        <v>3.9638651576225312</v>
      </c>
      <c r="L12" s="484">
        <f t="shared" si="1"/>
        <v>3.9120744672675589</v>
      </c>
      <c r="M12" s="484">
        <f t="shared" si="1"/>
        <v>3.868220322843273</v>
      </c>
      <c r="N12" s="484">
        <f t="shared" si="1"/>
        <v>3.8305955783109278</v>
      </c>
      <c r="O12" s="484">
        <f t="shared" si="1"/>
        <v>3.7979524823204276</v>
      </c>
      <c r="P12" s="484">
        <f t="shared" si="1"/>
        <v>3.7693572792968095</v>
      </c>
      <c r="Q12" s="484">
        <f t="shared" si="1"/>
        <v>3.7440969140290163</v>
      </c>
      <c r="R12" s="484">
        <f t="shared" ref="R12:AG28" si="3">FINV($D$1,R$3,$A12)</f>
        <v>3.7216172323269223</v>
      </c>
      <c r="S12" s="484">
        <f t="shared" si="3"/>
        <v>3.7014809046166</v>
      </c>
      <c r="T12" s="484">
        <f t="shared" si="3"/>
        <v>3.6833380832180551</v>
      </c>
      <c r="U12" s="484">
        <f t="shared" si="3"/>
        <v>3.6669055034588203</v>
      </c>
      <c r="V12" s="484">
        <f t="shared" si="3"/>
        <v>3.6519513175513625</v>
      </c>
      <c r="W12" s="484">
        <f t="shared" si="3"/>
        <v>3.6382839030622471</v>
      </c>
      <c r="X12" s="484">
        <f t="shared" si="3"/>
        <v>3.6257434792186083</v>
      </c>
      <c r="Y12" s="484">
        <f t="shared" si="3"/>
        <v>3.6141957406190235</v>
      </c>
      <c r="Z12" s="484">
        <f t="shared" si="3"/>
        <v>3.603526962791074</v>
      </c>
      <c r="AA12" s="484">
        <f t="shared" si="3"/>
        <v>3.5936401966348548</v>
      </c>
      <c r="AB12" s="484">
        <f t="shared" si="3"/>
        <v>3.584452278757865</v>
      </c>
      <c r="AC12" s="484">
        <f t="shared" si="3"/>
        <v>3.5758914603346441</v>
      </c>
      <c r="AD12" s="484">
        <f t="shared" si="3"/>
        <v>3.5678955099421734</v>
      </c>
      <c r="AE12" s="484">
        <f t="shared" si="3"/>
        <v>3.5604101832335835</v>
      </c>
      <c r="AF12" s="484">
        <f t="shared" si="3"/>
        <v>3.5054738998743189</v>
      </c>
      <c r="AG12" s="484">
        <f t="shared" si="3"/>
        <v>3.4493021673290656</v>
      </c>
      <c r="AH12" s="485">
        <f t="shared" si="2"/>
        <v>3.3917985610245007</v>
      </c>
    </row>
    <row r="13" spans="1:34">
      <c r="A13" s="481">
        <v>10</v>
      </c>
      <c r="B13" s="484">
        <f t="shared" si="1"/>
        <v>6.9367281662969829</v>
      </c>
      <c r="C13" s="484">
        <f t="shared" si="1"/>
        <v>5.4563955259127335</v>
      </c>
      <c r="D13" s="484">
        <f t="shared" si="1"/>
        <v>4.825621493405408</v>
      </c>
      <c r="E13" s="484">
        <f t="shared" si="1"/>
        <v>4.4683415782252816</v>
      </c>
      <c r="F13" s="484">
        <f t="shared" si="1"/>
        <v>4.2360856681886343</v>
      </c>
      <c r="G13" s="484">
        <f t="shared" si="1"/>
        <v>4.0721313150582432</v>
      </c>
      <c r="H13" s="484">
        <f t="shared" si="1"/>
        <v>3.949824068939316</v>
      </c>
      <c r="I13" s="484">
        <f t="shared" si="1"/>
        <v>3.8548908796852293</v>
      </c>
      <c r="J13" s="484">
        <f t="shared" si="1"/>
        <v>3.7789626340915738</v>
      </c>
      <c r="K13" s="484">
        <f t="shared" si="1"/>
        <v>3.7167918645973668</v>
      </c>
      <c r="L13" s="484">
        <f t="shared" si="1"/>
        <v>3.6649139653923894</v>
      </c>
      <c r="M13" s="484">
        <f t="shared" si="1"/>
        <v>3.620945482936663</v>
      </c>
      <c r="N13" s="484">
        <f t="shared" si="1"/>
        <v>3.5831908480018124</v>
      </c>
      <c r="O13" s="484">
        <f t="shared" si="1"/>
        <v>3.5504097452854166</v>
      </c>
      <c r="P13" s="484">
        <f t="shared" si="1"/>
        <v>3.5216732412394327</v>
      </c>
      <c r="Q13" s="484">
        <f t="shared" si="1"/>
        <v>3.4962714167771325</v>
      </c>
      <c r="R13" s="484">
        <f t="shared" si="3"/>
        <v>3.4736521476051188</v>
      </c>
      <c r="S13" s="484">
        <f t="shared" si="3"/>
        <v>3.4533793982754397</v>
      </c>
      <c r="T13" s="484">
        <f t="shared" si="3"/>
        <v>3.4351041208889037</v>
      </c>
      <c r="U13" s="484">
        <f t="shared" si="3"/>
        <v>3.418543516185037</v>
      </c>
      <c r="V13" s="484">
        <f t="shared" si="3"/>
        <v>3.4034659749281477</v>
      </c>
      <c r="W13" s="484">
        <f t="shared" si="3"/>
        <v>3.3896799594806821</v>
      </c>
      <c r="X13" s="484">
        <f t="shared" si="3"/>
        <v>3.3770256702993606</v>
      </c>
      <c r="Y13" s="484">
        <f t="shared" si="3"/>
        <v>3.3653687143638362</v>
      </c>
      <c r="Z13" s="484">
        <f t="shared" si="3"/>
        <v>3.3545952348799131</v>
      </c>
      <c r="AA13" s="484">
        <f t="shared" si="3"/>
        <v>3.3446081225693369</v>
      </c>
      <c r="AB13" s="484">
        <f t="shared" si="3"/>
        <v>3.3353240377661701</v>
      </c>
      <c r="AC13" s="484">
        <f t="shared" si="3"/>
        <v>3.3266710474693282</v>
      </c>
      <c r="AD13" s="484">
        <f t="shared" si="3"/>
        <v>3.3185867338509571</v>
      </c>
      <c r="AE13" s="484">
        <f t="shared" si="3"/>
        <v>3.3110166678155002</v>
      </c>
      <c r="AF13" s="484">
        <f t="shared" si="3"/>
        <v>3.2553960637758714</v>
      </c>
      <c r="AG13" s="484">
        <f t="shared" si="3"/>
        <v>3.1984022781371246</v>
      </c>
      <c r="AH13" s="485">
        <f t="shared" si="2"/>
        <v>3.1399144624266171</v>
      </c>
    </row>
    <row r="14" spans="1:34">
      <c r="A14" s="481">
        <v>11</v>
      </c>
      <c r="B14" s="484">
        <f t="shared" si="1"/>
        <v>6.7241296602391847</v>
      </c>
      <c r="C14" s="484">
        <f t="shared" si="1"/>
        <v>5.2558893119207291</v>
      </c>
      <c r="D14" s="484">
        <f t="shared" si="1"/>
        <v>4.6300249618293439</v>
      </c>
      <c r="E14" s="484">
        <f t="shared" si="1"/>
        <v>4.2750715963366144</v>
      </c>
      <c r="F14" s="484">
        <f t="shared" si="1"/>
        <v>4.0439982220686908</v>
      </c>
      <c r="G14" s="484">
        <f t="shared" si="1"/>
        <v>3.8806511689100489</v>
      </c>
      <c r="H14" s="484">
        <f t="shared" si="1"/>
        <v>3.7586379183800718</v>
      </c>
      <c r="I14" s="484">
        <f t="shared" si="1"/>
        <v>3.6638190342878696</v>
      </c>
      <c r="J14" s="484">
        <f t="shared" si="1"/>
        <v>3.5878986691065449</v>
      </c>
      <c r="K14" s="484">
        <f t="shared" si="1"/>
        <v>3.5256717158880009</v>
      </c>
      <c r="L14" s="484">
        <f t="shared" si="1"/>
        <v>3.4736990510858088</v>
      </c>
      <c r="M14" s="484">
        <f t="shared" si="1"/>
        <v>3.4296130124426694</v>
      </c>
      <c r="N14" s="484">
        <f t="shared" si="1"/>
        <v>3.3917280320213723</v>
      </c>
      <c r="O14" s="484">
        <f t="shared" si="1"/>
        <v>3.3588102239083488</v>
      </c>
      <c r="P14" s="484">
        <f t="shared" si="1"/>
        <v>3.3299348224333736</v>
      </c>
      <c r="Q14" s="484">
        <f t="shared" si="1"/>
        <v>3.3043946141180074</v>
      </c>
      <c r="R14" s="484">
        <f t="shared" si="3"/>
        <v>3.2816392187548651</v>
      </c>
      <c r="S14" s="484">
        <f t="shared" si="3"/>
        <v>3.2612337044110165</v>
      </c>
      <c r="T14" s="484">
        <f t="shared" si="3"/>
        <v>3.24282969585669</v>
      </c>
      <c r="U14" s="484">
        <f t="shared" si="3"/>
        <v>3.2261447749647711</v>
      </c>
      <c r="V14" s="484">
        <f t="shared" si="3"/>
        <v>3.2109475159195258</v>
      </c>
      <c r="W14" s="484">
        <f t="shared" si="3"/>
        <v>3.1970464307073003</v>
      </c>
      <c r="X14" s="484">
        <f t="shared" si="3"/>
        <v>3.1842816795629227</v>
      </c>
      <c r="Y14" s="484">
        <f t="shared" si="3"/>
        <v>3.1725187698361146</v>
      </c>
      <c r="Z14" s="484">
        <f t="shared" si="3"/>
        <v>3.1616437068797967</v>
      </c>
      <c r="AA14" s="484">
        <f t="shared" si="3"/>
        <v>3.1515592201244389</v>
      </c>
      <c r="AB14" s="484">
        <f t="shared" si="3"/>
        <v>3.1421817954928537</v>
      </c>
      <c r="AC14" s="484">
        <f t="shared" si="3"/>
        <v>3.1334393196319899</v>
      </c>
      <c r="AD14" s="484">
        <f t="shared" si="3"/>
        <v>3.1252691933813668</v>
      </c>
      <c r="AE14" s="484">
        <f t="shared" si="3"/>
        <v>3.1176168087163436</v>
      </c>
      <c r="AF14" s="484">
        <f t="shared" si="3"/>
        <v>3.0613302960267763</v>
      </c>
      <c r="AG14" s="484">
        <f t="shared" si="3"/>
        <v>3.003533232623985</v>
      </c>
      <c r="AH14" s="485">
        <f t="shared" si="2"/>
        <v>2.9440780046759514</v>
      </c>
    </row>
    <row r="15" spans="1:34">
      <c r="A15" s="481">
        <v>12</v>
      </c>
      <c r="B15" s="484">
        <f t="shared" si="1"/>
        <v>6.5537687530056559</v>
      </c>
      <c r="C15" s="484">
        <f t="shared" si="1"/>
        <v>5.0958671657839423</v>
      </c>
      <c r="D15" s="484">
        <f t="shared" si="1"/>
        <v>4.4741848096377463</v>
      </c>
      <c r="E15" s="484">
        <f t="shared" si="1"/>
        <v>4.1212086185234424</v>
      </c>
      <c r="F15" s="484">
        <f t="shared" si="1"/>
        <v>3.8911339339023892</v>
      </c>
      <c r="G15" s="484">
        <f t="shared" si="1"/>
        <v>3.7282921153925082</v>
      </c>
      <c r="H15" s="484">
        <f t="shared" si="1"/>
        <v>3.6065146422204473</v>
      </c>
      <c r="I15" s="484">
        <f t="shared" si="1"/>
        <v>3.5117767363148231</v>
      </c>
      <c r="J15" s="484">
        <f t="shared" si="1"/>
        <v>3.4358456418610581</v>
      </c>
      <c r="K15" s="484">
        <f t="shared" si="1"/>
        <v>3.3735528498353058</v>
      </c>
      <c r="L15" s="484">
        <f t="shared" si="1"/>
        <v>3.3214813161832897</v>
      </c>
      <c r="M15" s="484">
        <f t="shared" si="1"/>
        <v>3.2772770940334954</v>
      </c>
      <c r="N15" s="484">
        <f t="shared" si="1"/>
        <v>3.2392633174271062</v>
      </c>
      <c r="O15" s="484">
        <f t="shared" si="1"/>
        <v>3.2062117002292547</v>
      </c>
      <c r="P15" s="484">
        <f t="shared" si="1"/>
        <v>3.1772011069633002</v>
      </c>
      <c r="Q15" s="484">
        <f t="shared" si="1"/>
        <v>3.1515266776628708</v>
      </c>
      <c r="R15" s="484">
        <f t="shared" si="3"/>
        <v>3.1286395443356536</v>
      </c>
      <c r="S15" s="484">
        <f t="shared" si="3"/>
        <v>3.1081057257927633</v>
      </c>
      <c r="T15" s="484">
        <f t="shared" si="3"/>
        <v>3.0895774194021186</v>
      </c>
      <c r="U15" s="484">
        <f t="shared" si="3"/>
        <v>3.0727725235527878</v>
      </c>
      <c r="V15" s="484">
        <f t="shared" si="3"/>
        <v>3.057459755252991</v>
      </c>
      <c r="W15" s="484">
        <f t="shared" si="3"/>
        <v>3.0434476518597804</v>
      </c>
      <c r="X15" s="484">
        <f t="shared" si="3"/>
        <v>3.0305763202630671</v>
      </c>
      <c r="Y15" s="484">
        <f t="shared" si="3"/>
        <v>3.0187111626190042</v>
      </c>
      <c r="Z15" s="484">
        <f t="shared" si="3"/>
        <v>3.0077380459595235</v>
      </c>
      <c r="AA15" s="484">
        <f t="shared" si="3"/>
        <v>2.9975595413420173</v>
      </c>
      <c r="AB15" s="484">
        <f t="shared" si="3"/>
        <v>2.9880919653925782</v>
      </c>
      <c r="AC15" s="484">
        <f t="shared" si="3"/>
        <v>2.9792630308875747</v>
      </c>
      <c r="AD15" s="484">
        <f t="shared" si="3"/>
        <v>2.9710099646043977</v>
      </c>
      <c r="AE15" s="484">
        <f t="shared" si="3"/>
        <v>2.9632779872481714</v>
      </c>
      <c r="AF15" s="484">
        <f t="shared" si="3"/>
        <v>2.9063463655921407</v>
      </c>
      <c r="AG15" s="484">
        <f t="shared" si="3"/>
        <v>2.847767608874133</v>
      </c>
      <c r="AH15" s="485">
        <f t="shared" si="2"/>
        <v>2.787365137866932</v>
      </c>
    </row>
    <row r="16" spans="1:34">
      <c r="A16" s="481">
        <v>13</v>
      </c>
      <c r="B16" s="484">
        <f t="shared" si="1"/>
        <v>6.414254300250585</v>
      </c>
      <c r="C16" s="484">
        <f t="shared" si="1"/>
        <v>4.9652657229043431</v>
      </c>
      <c r="D16" s="484">
        <f t="shared" si="1"/>
        <v>4.3471780827098545</v>
      </c>
      <c r="E16" s="484">
        <f t="shared" si="1"/>
        <v>3.9958975534941668</v>
      </c>
      <c r="F16" s="484">
        <f t="shared" si="1"/>
        <v>3.7666740552333313</v>
      </c>
      <c r="G16" s="484">
        <f t="shared" si="1"/>
        <v>3.6042563940468262</v>
      </c>
      <c r="H16" s="484">
        <f t="shared" si="1"/>
        <v>3.4826693293426567</v>
      </c>
      <c r="I16" s="484">
        <f t="shared" si="1"/>
        <v>3.387987325389608</v>
      </c>
      <c r="J16" s="484">
        <f t="shared" si="1"/>
        <v>3.3120324100531073</v>
      </c>
      <c r="K16" s="484">
        <f t="shared" si="1"/>
        <v>3.249667950133122</v>
      </c>
      <c r="L16" s="484">
        <f t="shared" si="1"/>
        <v>3.1974961857124629</v>
      </c>
      <c r="M16" s="484">
        <f t="shared" si="1"/>
        <v>3.153175177661617</v>
      </c>
      <c r="N16" s="484">
        <f t="shared" si="1"/>
        <v>3.1150356932304772</v>
      </c>
      <c r="O16" s="484">
        <f t="shared" si="1"/>
        <v>3.0818543648401056</v>
      </c>
      <c r="P16" s="484">
        <f t="shared" si="1"/>
        <v>3.0527132473829535</v>
      </c>
      <c r="Q16" s="484">
        <f t="shared" si="1"/>
        <v>3.0269095482583777</v>
      </c>
      <c r="R16" s="484">
        <f t="shared" si="3"/>
        <v>3.0038957251402283</v>
      </c>
      <c r="S16" s="484">
        <f t="shared" si="3"/>
        <v>2.9832386265199955</v>
      </c>
      <c r="T16" s="484">
        <f t="shared" si="3"/>
        <v>2.9645909448434504</v>
      </c>
      <c r="U16" s="484">
        <f t="shared" si="3"/>
        <v>2.9476708466886934</v>
      </c>
      <c r="V16" s="484">
        <f t="shared" si="3"/>
        <v>2.9322471632319318</v>
      </c>
      <c r="W16" s="484">
        <f t="shared" si="3"/>
        <v>2.9181284418225077</v>
      </c>
      <c r="X16" s="484">
        <f t="shared" si="3"/>
        <v>2.9051547295681779</v>
      </c>
      <c r="Y16" s="484">
        <f t="shared" si="3"/>
        <v>2.8931913229707056</v>
      </c>
      <c r="Z16" s="484">
        <f t="shared" si="3"/>
        <v>2.8821239542175419</v>
      </c>
      <c r="AA16" s="484">
        <f t="shared" si="3"/>
        <v>2.8718550419987481</v>
      </c>
      <c r="AB16" s="484">
        <f t="shared" si="3"/>
        <v>2.8623007412047783</v>
      </c>
      <c r="AC16" s="484">
        <f t="shared" si="3"/>
        <v>2.8533885991847838</v>
      </c>
      <c r="AD16" s="484">
        <f t="shared" si="3"/>
        <v>2.8450556775165698</v>
      </c>
      <c r="AE16" s="484">
        <f t="shared" si="3"/>
        <v>2.8372470346007477</v>
      </c>
      <c r="AF16" s="484">
        <f t="shared" si="3"/>
        <v>2.7796926930304515</v>
      </c>
      <c r="AG16" s="484">
        <f t="shared" si="3"/>
        <v>2.7203557558060636</v>
      </c>
      <c r="AH16" s="485">
        <f t="shared" si="2"/>
        <v>2.6590286209557799</v>
      </c>
    </row>
    <row r="17" spans="1:34">
      <c r="A17" s="481">
        <v>14</v>
      </c>
      <c r="B17" s="484">
        <f t="shared" si="1"/>
        <v>6.2979386311029479</v>
      </c>
      <c r="C17" s="484">
        <f t="shared" si="1"/>
        <v>4.8566978606751672</v>
      </c>
      <c r="D17" s="484">
        <f t="shared" si="1"/>
        <v>4.241727630359188</v>
      </c>
      <c r="E17" s="484">
        <f t="shared" si="1"/>
        <v>3.8919144377657129</v>
      </c>
      <c r="F17" s="484">
        <f t="shared" si="1"/>
        <v>3.6634231139830886</v>
      </c>
      <c r="G17" s="484">
        <f t="shared" si="1"/>
        <v>3.5013649360015529</v>
      </c>
      <c r="H17" s="484">
        <f t="shared" si="1"/>
        <v>3.3799328776529314</v>
      </c>
      <c r="I17" s="484">
        <f t="shared" si="1"/>
        <v>3.2852880186245335</v>
      </c>
      <c r="J17" s="484">
        <f t="shared" si="1"/>
        <v>3.2093003408966867</v>
      </c>
      <c r="K17" s="484">
        <f t="shared" si="1"/>
        <v>3.1468611935575752</v>
      </c>
      <c r="L17" s="484">
        <f t="shared" si="1"/>
        <v>3.0945897908988029</v>
      </c>
      <c r="M17" s="484">
        <f t="shared" si="1"/>
        <v>3.0501547888185927</v>
      </c>
      <c r="N17" s="484">
        <f t="shared" si="1"/>
        <v>3.0118937037271465</v>
      </c>
      <c r="O17" s="484">
        <f t="shared" si="1"/>
        <v>2.9785875241018807</v>
      </c>
      <c r="P17" s="484">
        <f t="shared" si="1"/>
        <v>2.9493211334022709</v>
      </c>
      <c r="Q17" s="484">
        <f t="shared" si="1"/>
        <v>2.9233935725263072</v>
      </c>
      <c r="R17" s="484">
        <f t="shared" si="3"/>
        <v>2.900258473898718</v>
      </c>
      <c r="S17" s="484">
        <f t="shared" si="3"/>
        <v>2.8794834192876699</v>
      </c>
      <c r="T17" s="484">
        <f t="shared" si="3"/>
        <v>2.8607215359970652</v>
      </c>
      <c r="U17" s="484">
        <f t="shared" si="3"/>
        <v>2.8436912227546562</v>
      </c>
      <c r="V17" s="484">
        <f t="shared" si="3"/>
        <v>2.8281614050755257</v>
      </c>
      <c r="W17" s="484">
        <f t="shared" si="3"/>
        <v>2.8139406313302007</v>
      </c>
      <c r="X17" s="484">
        <f t="shared" si="3"/>
        <v>2.8008688871035865</v>
      </c>
      <c r="Y17" s="484">
        <f t="shared" si="3"/>
        <v>2.7888113662568181</v>
      </c>
      <c r="Z17" s="484">
        <f t="shared" si="3"/>
        <v>2.7776536722027463</v>
      </c>
      <c r="AA17" s="484">
        <f t="shared" si="3"/>
        <v>2.7672980792222854</v>
      </c>
      <c r="AB17" s="484">
        <f t="shared" si="3"/>
        <v>2.7576605895137938</v>
      </c>
      <c r="AC17" s="484">
        <f t="shared" si="3"/>
        <v>2.7486685945779157</v>
      </c>
      <c r="AD17" s="484">
        <f t="shared" si="3"/>
        <v>2.7402590005325234</v>
      </c>
      <c r="AE17" s="484">
        <f t="shared" si="3"/>
        <v>2.7323767131231644</v>
      </c>
      <c r="AF17" s="484">
        <f t="shared" si="3"/>
        <v>2.6742228161525508</v>
      </c>
      <c r="AG17" s="484">
        <f t="shared" si="3"/>
        <v>2.6141522555653012</v>
      </c>
      <c r="AH17" s="485">
        <f t="shared" si="2"/>
        <v>2.5519244904341343</v>
      </c>
    </row>
    <row r="18" spans="1:34">
      <c r="A18" s="481">
        <v>15</v>
      </c>
      <c r="B18" s="484">
        <f t="shared" si="1"/>
        <v>6.1995009378011057</v>
      </c>
      <c r="C18" s="484">
        <f t="shared" si="1"/>
        <v>4.7650482838882056</v>
      </c>
      <c r="D18" s="484">
        <f t="shared" si="1"/>
        <v>4.1528040300628728</v>
      </c>
      <c r="E18" s="484">
        <f t="shared" si="1"/>
        <v>3.8042713418410128</v>
      </c>
      <c r="F18" s="484">
        <f t="shared" si="1"/>
        <v>3.5764153492790598</v>
      </c>
      <c r="G18" s="484">
        <f t="shared" si="1"/>
        <v>3.414664657735774</v>
      </c>
      <c r="H18" s="484">
        <f t="shared" si="1"/>
        <v>3.2933598137323106</v>
      </c>
      <c r="I18" s="484">
        <f t="shared" si="1"/>
        <v>3.1987380785407584</v>
      </c>
      <c r="J18" s="484">
        <f t="shared" si="1"/>
        <v>3.1227117263033253</v>
      </c>
      <c r="K18" s="484">
        <f t="shared" si="1"/>
        <v>3.0601968514112481</v>
      </c>
      <c r="L18" s="484">
        <f t="shared" si="1"/>
        <v>3.0078277178817077</v>
      </c>
      <c r="M18" s="484">
        <f t="shared" si="1"/>
        <v>2.9632823982322472</v>
      </c>
      <c r="N18" s="484">
        <f t="shared" si="1"/>
        <v>2.9249044205517425</v>
      </c>
      <c r="O18" s="484">
        <f t="shared" si="1"/>
        <v>2.8914786607668099</v>
      </c>
      <c r="P18" s="484">
        <f t="shared" si="1"/>
        <v>2.8620925304635034</v>
      </c>
      <c r="Q18" s="484">
        <f t="shared" si="1"/>
        <v>2.8360467109521368</v>
      </c>
      <c r="R18" s="484">
        <f t="shared" si="3"/>
        <v>2.8127958859806985</v>
      </c>
      <c r="S18" s="484">
        <f t="shared" si="3"/>
        <v>2.791908292936748</v>
      </c>
      <c r="T18" s="484">
        <f t="shared" si="3"/>
        <v>2.7730374466710344</v>
      </c>
      <c r="U18" s="484">
        <f t="shared" si="3"/>
        <v>2.7559019509779965</v>
      </c>
      <c r="V18" s="484">
        <f t="shared" si="3"/>
        <v>2.7402708121321804</v>
      </c>
      <c r="W18" s="484">
        <f t="shared" si="3"/>
        <v>2.7259525749312679</v>
      </c>
      <c r="X18" s="484">
        <f t="shared" si="3"/>
        <v>2.7127871647670396</v>
      </c>
      <c r="Y18" s="484">
        <f t="shared" si="3"/>
        <v>2.7006396780258006</v>
      </c>
      <c r="Z18" s="484">
        <f t="shared" si="3"/>
        <v>2.6893955969185441</v>
      </c>
      <c r="AA18" s="484">
        <f t="shared" si="3"/>
        <v>2.6789570603171753</v>
      </c>
      <c r="AB18" s="484">
        <f t="shared" si="3"/>
        <v>2.6692399274852066</v>
      </c>
      <c r="AC18" s="484">
        <f t="shared" si="3"/>
        <v>2.6601714441331028</v>
      </c>
      <c r="AD18" s="484">
        <f t="shared" si="3"/>
        <v>2.6516883709711765</v>
      </c>
      <c r="AE18" s="484">
        <f t="shared" si="3"/>
        <v>2.6437354709333936</v>
      </c>
      <c r="AF18" s="484">
        <f t="shared" si="3"/>
        <v>2.5850053267419866</v>
      </c>
      <c r="AG18" s="484">
        <f t="shared" si="3"/>
        <v>2.5242260545287878</v>
      </c>
      <c r="AH18" s="485">
        <f t="shared" si="2"/>
        <v>2.4611223959204112</v>
      </c>
    </row>
    <row r="19" spans="1:34">
      <c r="A19" s="481">
        <v>16</v>
      </c>
      <c r="B19" s="484">
        <f t="shared" si="1"/>
        <v>6.115127197700355</v>
      </c>
      <c r="C19" s="484">
        <f t="shared" si="1"/>
        <v>4.6866654010979474</v>
      </c>
      <c r="D19" s="484">
        <f t="shared" si="1"/>
        <v>4.0768230619624797</v>
      </c>
      <c r="E19" s="484">
        <f t="shared" si="1"/>
        <v>3.7294165455930486</v>
      </c>
      <c r="F19" s="484">
        <f t="shared" si="1"/>
        <v>3.5021163355058786</v>
      </c>
      <c r="G19" s="484">
        <f t="shared" si="1"/>
        <v>3.3406309395469478</v>
      </c>
      <c r="H19" s="484">
        <f t="shared" si="1"/>
        <v>3.2194313183202969</v>
      </c>
      <c r="I19" s="484">
        <f t="shared" si="1"/>
        <v>3.1248222143022684</v>
      </c>
      <c r="J19" s="484">
        <f t="shared" si="1"/>
        <v>3.0487534580366811</v>
      </c>
      <c r="K19" s="484">
        <f t="shared" si="1"/>
        <v>2.9861631744340622</v>
      </c>
      <c r="L19" s="484">
        <f t="shared" si="1"/>
        <v>2.9336990597818038</v>
      </c>
      <c r="M19" s="484">
        <f t="shared" si="1"/>
        <v>2.889047611448845</v>
      </c>
      <c r="N19" s="484">
        <f t="shared" si="1"/>
        <v>2.850557748271719</v>
      </c>
      <c r="O19" s="484">
        <f t="shared" si="1"/>
        <v>2.8170178394041785</v>
      </c>
      <c r="P19" s="484">
        <f t="shared" si="1"/>
        <v>2.7875175724345596</v>
      </c>
      <c r="Q19" s="484">
        <f t="shared" si="1"/>
        <v>2.7613591078232664</v>
      </c>
      <c r="R19" s="484">
        <f t="shared" si="3"/>
        <v>2.7379980783997002</v>
      </c>
      <c r="S19" s="484">
        <f t="shared" si="3"/>
        <v>2.7170033137231471</v>
      </c>
      <c r="T19" s="484">
        <f t="shared" si="3"/>
        <v>2.6980286784509433</v>
      </c>
      <c r="U19" s="484">
        <f t="shared" si="3"/>
        <v>2.680792960812151</v>
      </c>
      <c r="V19" s="484">
        <f t="shared" si="3"/>
        <v>2.6650652385937357</v>
      </c>
      <c r="W19" s="484">
        <f t="shared" si="3"/>
        <v>2.6506540513097212</v>
      </c>
      <c r="X19" s="484">
        <f t="shared" si="3"/>
        <v>2.6373992673752982</v>
      </c>
      <c r="Y19" s="484">
        <f t="shared" si="3"/>
        <v>2.6251658920672409</v>
      </c>
      <c r="Z19" s="484">
        <f t="shared" si="3"/>
        <v>2.6138392946926139</v>
      </c>
      <c r="AA19" s="484">
        <f t="shared" si="3"/>
        <v>2.6033214881129441</v>
      </c>
      <c r="AB19" s="484">
        <f t="shared" si="3"/>
        <v>2.593528198589035</v>
      </c>
      <c r="AC19" s="484">
        <f t="shared" si="3"/>
        <v>2.5843865361228451</v>
      </c>
      <c r="AD19" s="484">
        <f t="shared" si="3"/>
        <v>2.5758331259920677</v>
      </c>
      <c r="AE19" s="484">
        <f t="shared" si="3"/>
        <v>2.5678125980198572</v>
      </c>
      <c r="AF19" s="484">
        <f t="shared" si="3"/>
        <v>2.5085292151857979</v>
      </c>
      <c r="AG19" s="484">
        <f t="shared" si="3"/>
        <v>2.4470660070140235</v>
      </c>
      <c r="AH19" s="485">
        <f t="shared" si="2"/>
        <v>2.3831113522689025</v>
      </c>
    </row>
    <row r="20" spans="1:34">
      <c r="A20" s="481">
        <v>17</v>
      </c>
      <c r="B20" s="484">
        <f t="shared" si="1"/>
        <v>6.0420133439571213</v>
      </c>
      <c r="C20" s="484">
        <f t="shared" si="1"/>
        <v>4.6188743275143969</v>
      </c>
      <c r="D20" s="484">
        <f t="shared" si="1"/>
        <v>4.0111631180738794</v>
      </c>
      <c r="E20" s="484">
        <f t="shared" si="1"/>
        <v>3.6647540910362095</v>
      </c>
      <c r="F20" s="484">
        <f t="shared" si="1"/>
        <v>3.4379437009100964</v>
      </c>
      <c r="G20" s="484">
        <f t="shared" si="1"/>
        <v>3.2766890403083679</v>
      </c>
      <c r="H20" s="484">
        <f t="shared" si="1"/>
        <v>3.1555770906793592</v>
      </c>
      <c r="I20" s="484">
        <f t="shared" si="1"/>
        <v>3.0609727563989764</v>
      </c>
      <c r="J20" s="484">
        <f t="shared" si="1"/>
        <v>2.9848594289141062</v>
      </c>
      <c r="K20" s="484">
        <f t="shared" si="1"/>
        <v>2.922194967244919</v>
      </c>
      <c r="L20" s="484">
        <f t="shared" si="1"/>
        <v>2.8696391288021106</v>
      </c>
      <c r="M20" s="484">
        <f t="shared" si="1"/>
        <v>2.8248859937650623</v>
      </c>
      <c r="N20" s="484">
        <f t="shared" si="1"/>
        <v>2.7862893441332175</v>
      </c>
      <c r="O20" s="484">
        <f t="shared" si="1"/>
        <v>2.7526407074274273</v>
      </c>
      <c r="P20" s="484">
        <f t="shared" si="1"/>
        <v>2.7230318334422634</v>
      </c>
      <c r="Q20" s="484">
        <f t="shared" si="1"/>
        <v>2.6967662255465221</v>
      </c>
      <c r="R20" s="484">
        <f t="shared" si="3"/>
        <v>2.6733003798548589</v>
      </c>
      <c r="S20" s="484">
        <f t="shared" si="3"/>
        <v>2.6522036654870478</v>
      </c>
      <c r="T20" s="484">
        <f t="shared" si="3"/>
        <v>2.6331302662886622</v>
      </c>
      <c r="U20" s="484">
        <f t="shared" si="3"/>
        <v>2.6157991389296891</v>
      </c>
      <c r="V20" s="484">
        <f t="shared" si="3"/>
        <v>2.5999794264285452</v>
      </c>
      <c r="W20" s="484">
        <f t="shared" si="3"/>
        <v>2.5854796631400347</v>
      </c>
      <c r="X20" s="484">
        <f t="shared" si="3"/>
        <v>2.5721396647885872</v>
      </c>
      <c r="Y20" s="484">
        <f t="shared" si="3"/>
        <v>2.5598243524584063</v>
      </c>
      <c r="Z20" s="484">
        <f t="shared" si="3"/>
        <v>2.5484189910544557</v>
      </c>
      <c r="AA20" s="484">
        <f t="shared" si="3"/>
        <v>2.5378254767996622</v>
      </c>
      <c r="AB20" s="484">
        <f t="shared" si="3"/>
        <v>2.5279594127073488</v>
      </c>
      <c r="AC20" s="484">
        <f t="shared" si="3"/>
        <v>2.5187477828815785</v>
      </c>
      <c r="AD20" s="484">
        <f t="shared" si="3"/>
        <v>2.5101270868155394</v>
      </c>
      <c r="AE20" s="484">
        <f t="shared" si="3"/>
        <v>2.5020418305663599</v>
      </c>
      <c r="AF20" s="484">
        <f t="shared" si="3"/>
        <v>2.4422276254829769</v>
      </c>
      <c r="AG20" s="484">
        <f t="shared" si="3"/>
        <v>2.3801047897201295</v>
      </c>
      <c r="AH20" s="485">
        <f t="shared" si="2"/>
        <v>2.3153238214139411</v>
      </c>
    </row>
    <row r="21" spans="1:34">
      <c r="A21" s="481">
        <v>18</v>
      </c>
      <c r="B21" s="484">
        <f t="shared" si="1"/>
        <v>5.9780524647896147</v>
      </c>
      <c r="C21" s="484">
        <f t="shared" si="1"/>
        <v>4.5596717126520039</v>
      </c>
      <c r="D21" s="484">
        <f t="shared" si="1"/>
        <v>3.9538633649489681</v>
      </c>
      <c r="E21" s="484">
        <f t="shared" si="1"/>
        <v>3.6083435718954346</v>
      </c>
      <c r="F21" s="484">
        <f t="shared" si="1"/>
        <v>3.3819678058752425</v>
      </c>
      <c r="G21" s="484">
        <f t="shared" si="1"/>
        <v>3.2209153074898556</v>
      </c>
      <c r="H21" s="484">
        <f t="shared" si="1"/>
        <v>3.099876901694242</v>
      </c>
      <c r="I21" s="484">
        <f t="shared" si="1"/>
        <v>3.0052714456775065</v>
      </c>
      <c r="J21" s="484">
        <f t="shared" si="1"/>
        <v>2.9291124931232653</v>
      </c>
      <c r="K21" s="484">
        <f t="shared" si="1"/>
        <v>2.8663756788330872</v>
      </c>
      <c r="L21" s="484">
        <f t="shared" si="1"/>
        <v>2.8137316494987781</v>
      </c>
      <c r="M21" s="484">
        <f t="shared" si="1"/>
        <v>2.7688813472407565</v>
      </c>
      <c r="N21" s="484">
        <f t="shared" si="1"/>
        <v>2.7301829650796088</v>
      </c>
      <c r="O21" s="484">
        <f t="shared" si="1"/>
        <v>2.6964309018683834</v>
      </c>
      <c r="P21" s="484">
        <f t="shared" si="1"/>
        <v>2.6667187865226274</v>
      </c>
      <c r="Q21" s="484">
        <f t="shared" si="1"/>
        <v>2.6403513489568948</v>
      </c>
      <c r="R21" s="484">
        <f t="shared" si="3"/>
        <v>2.6167858756793536</v>
      </c>
      <c r="S21" s="484">
        <f t="shared" si="3"/>
        <v>2.5955922311098396</v>
      </c>
      <c r="T21" s="484">
        <f t="shared" si="3"/>
        <v>2.5764248930095128</v>
      </c>
      <c r="U21" s="484">
        <f t="shared" si="3"/>
        <v>2.5590029738426763</v>
      </c>
      <c r="V21" s="484">
        <f t="shared" si="3"/>
        <v>2.5430956775899429</v>
      </c>
      <c r="W21" s="484">
        <f t="shared" si="3"/>
        <v>2.528511534689581</v>
      </c>
      <c r="X21" s="484">
        <f t="shared" si="3"/>
        <v>2.5150903129832516</v>
      </c>
      <c r="Y21" s="484">
        <f t="shared" si="3"/>
        <v>2.5026968564070593</v>
      </c>
      <c r="Z21" s="484">
        <f t="shared" si="3"/>
        <v>2.4912163338358373</v>
      </c>
      <c r="AA21" s="484">
        <f t="shared" si="3"/>
        <v>2.4805505339322838</v>
      </c>
      <c r="AB21" s="484">
        <f t="shared" si="3"/>
        <v>2.4706149458246522</v>
      </c>
      <c r="AC21" s="484">
        <f t="shared" si="3"/>
        <v>2.4613364370812523</v>
      </c>
      <c r="AD21" s="484">
        <f t="shared" si="3"/>
        <v>2.4526513905845411</v>
      </c>
      <c r="AE21" s="484">
        <f t="shared" si="3"/>
        <v>2.444504197490085</v>
      </c>
      <c r="AF21" s="484">
        <f t="shared" si="3"/>
        <v>2.384180812111337</v>
      </c>
      <c r="AG21" s="484">
        <f t="shared" si="3"/>
        <v>2.3214219760639021</v>
      </c>
      <c r="AH21" s="485">
        <f t="shared" si="2"/>
        <v>2.2558389108545613</v>
      </c>
    </row>
    <row r="22" spans="1:34">
      <c r="A22" s="481">
        <v>19</v>
      </c>
      <c r="B22" s="484">
        <f t="shared" si="1"/>
        <v>5.9216312623366552</v>
      </c>
      <c r="C22" s="484">
        <f t="shared" si="1"/>
        <v>4.5075279951686804</v>
      </c>
      <c r="D22" s="484">
        <f t="shared" si="1"/>
        <v>3.9034284918229427</v>
      </c>
      <c r="E22" s="484">
        <f t="shared" si="1"/>
        <v>3.5587060985855814</v>
      </c>
      <c r="F22" s="484">
        <f t="shared" si="1"/>
        <v>3.3327183728047252</v>
      </c>
      <c r="G22" s="484">
        <f t="shared" si="1"/>
        <v>3.1718442039434258</v>
      </c>
      <c r="H22" s="484">
        <f t="shared" si="1"/>
        <v>3.0508678753984744</v>
      </c>
      <c r="I22" s="484">
        <f t="shared" si="1"/>
        <v>2.9562568887350005</v>
      </c>
      <c r="J22" s="484">
        <f t="shared" si="1"/>
        <v>2.8800520467237973</v>
      </c>
      <c r="K22" s="484">
        <f t="shared" si="1"/>
        <v>2.8172450772583764</v>
      </c>
      <c r="L22" s="484">
        <f t="shared" si="1"/>
        <v>2.764516507194636</v>
      </c>
      <c r="M22" s="484">
        <f t="shared" si="1"/>
        <v>2.7195735186943755</v>
      </c>
      <c r="N22" s="484">
        <f t="shared" si="1"/>
        <v>2.6807783252194732</v>
      </c>
      <c r="O22" s="484">
        <f t="shared" si="1"/>
        <v>2.6469279488440205</v>
      </c>
      <c r="P22" s="484">
        <f t="shared" si="1"/>
        <v>2.6171177393947795</v>
      </c>
      <c r="Q22" s="484">
        <f t="shared" si="1"/>
        <v>2.5906535529479</v>
      </c>
      <c r="R22" s="484">
        <f t="shared" si="3"/>
        <v>2.566993403764398</v>
      </c>
      <c r="S22" s="484">
        <f t="shared" si="3"/>
        <v>2.5457076138204875</v>
      </c>
      <c r="T22" s="484">
        <f t="shared" si="3"/>
        <v>2.5264509335792606</v>
      </c>
      <c r="U22" s="484">
        <f t="shared" si="3"/>
        <v>2.5089426210844068</v>
      </c>
      <c r="V22" s="484">
        <f t="shared" si="3"/>
        <v>2.4929519383610343</v>
      </c>
      <c r="W22" s="484">
        <f t="shared" si="3"/>
        <v>2.4782874138094986</v>
      </c>
      <c r="X22" s="484">
        <f t="shared" si="3"/>
        <v>2.464788772361806</v>
      </c>
      <c r="Y22" s="484">
        <f t="shared" si="3"/>
        <v>2.4523207877102164</v>
      </c>
      <c r="Z22" s="484">
        <f t="shared" si="3"/>
        <v>2.4407685407380906</v>
      </c>
      <c r="AA22" s="484">
        <f t="shared" si="3"/>
        <v>2.4300337211761298</v>
      </c>
      <c r="AB22" s="484">
        <f t="shared" si="3"/>
        <v>2.4200317131147147</v>
      </c>
      <c r="AC22" s="484">
        <f t="shared" si="3"/>
        <v>2.4106892764031653</v>
      </c>
      <c r="AD22" s="484">
        <f t="shared" si="3"/>
        <v>2.401942685934741</v>
      </c>
      <c r="AE22" s="484">
        <f t="shared" si="3"/>
        <v>2.3937362262840964</v>
      </c>
      <c r="AF22" s="484">
        <f t="shared" si="3"/>
        <v>2.3329244234594579</v>
      </c>
      <c r="AG22" s="484">
        <f t="shared" si="3"/>
        <v>2.2695524030002807</v>
      </c>
      <c r="AH22" s="485">
        <f t="shared" si="2"/>
        <v>2.2031908294282441</v>
      </c>
    </row>
    <row r="23" spans="1:34">
      <c r="A23" s="481">
        <v>20</v>
      </c>
      <c r="B23" s="484">
        <f t="shared" si="1"/>
        <v>5.8714937658080757</v>
      </c>
      <c r="C23" s="484">
        <f t="shared" si="1"/>
        <v>4.4612554959192474</v>
      </c>
      <c r="D23" s="484">
        <f t="shared" si="1"/>
        <v>3.8586986662732152</v>
      </c>
      <c r="E23" s="484">
        <f t="shared" si="1"/>
        <v>3.5146951622584099</v>
      </c>
      <c r="F23" s="484">
        <f t="shared" si="1"/>
        <v>3.2890558456804069</v>
      </c>
      <c r="G23" s="484">
        <f t="shared" si="1"/>
        <v>3.128339961897094</v>
      </c>
      <c r="H23" s="484">
        <f t="shared" si="1"/>
        <v>3.0074163305213055</v>
      </c>
      <c r="I23" s="484">
        <f t="shared" si="1"/>
        <v>2.9127965262101236</v>
      </c>
      <c r="J23" s="484">
        <f t="shared" si="1"/>
        <v>2.8365460861048133</v>
      </c>
      <c r="K23" s="484">
        <f t="shared" si="1"/>
        <v>2.7736713751990809</v>
      </c>
      <c r="L23" s="484">
        <f t="shared" si="1"/>
        <v>2.720861925432783</v>
      </c>
      <c r="M23" s="484">
        <f t="shared" si="1"/>
        <v>2.67583061868205</v>
      </c>
      <c r="N23" s="484">
        <f t="shared" si="1"/>
        <v>2.6369433489837335</v>
      </c>
      <c r="O23" s="484">
        <f t="shared" si="1"/>
        <v>2.6029995455214294</v>
      </c>
      <c r="P23" s="484">
        <f t="shared" si="1"/>
        <v>2.5730961411916615</v>
      </c>
      <c r="Q23" s="484">
        <f t="shared" si="1"/>
        <v>2.5465400308430239</v>
      </c>
      <c r="R23" s="484">
        <f t="shared" si="3"/>
        <v>2.5227899020963025</v>
      </c>
      <c r="S23" s="484">
        <f t="shared" si="3"/>
        <v>2.5014165018950174</v>
      </c>
      <c r="T23" s="484">
        <f t="shared" si="3"/>
        <v>2.4820748353134503</v>
      </c>
      <c r="U23" s="484">
        <f t="shared" si="3"/>
        <v>2.4644842975421208</v>
      </c>
      <c r="V23" s="484">
        <f t="shared" si="3"/>
        <v>2.4484142066304924</v>
      </c>
      <c r="W23" s="484">
        <f t="shared" si="3"/>
        <v>2.4336730911358844</v>
      </c>
      <c r="X23" s="484">
        <f t="shared" si="3"/>
        <v>2.4201006379924306</v>
      </c>
      <c r="Y23" s="484">
        <f t="shared" si="3"/>
        <v>2.4075615572512334</v>
      </c>
      <c r="Z23" s="484">
        <f t="shared" si="3"/>
        <v>2.3959408493940648</v>
      </c>
      <c r="AA23" s="484">
        <f t="shared" si="3"/>
        <v>2.3851401133146952</v>
      </c>
      <c r="AB23" s="484">
        <f t="shared" si="3"/>
        <v>2.3750746363376547</v>
      </c>
      <c r="AC23" s="484">
        <f t="shared" si="3"/>
        <v>2.3656710788211388</v>
      </c>
      <c r="AD23" s="484">
        <f t="shared" si="3"/>
        <v>2.3568656157067416</v>
      </c>
      <c r="AE23" s="484">
        <f t="shared" si="3"/>
        <v>2.3486024327417465</v>
      </c>
      <c r="AF23" s="484">
        <f t="shared" si="3"/>
        <v>2.2873220448574307</v>
      </c>
      <c r="AG23" s="484">
        <f t="shared" si="3"/>
        <v>2.2233587720696328</v>
      </c>
      <c r="AH23" s="485">
        <f t="shared" si="2"/>
        <v>2.1562415510122159</v>
      </c>
    </row>
    <row r="24" spans="1:34">
      <c r="A24" s="481">
        <v>21</v>
      </c>
      <c r="B24" s="484">
        <f t="shared" si="1"/>
        <v>5.8266477641598238</v>
      </c>
      <c r="C24" s="484">
        <f t="shared" si="1"/>
        <v>4.4199181664208549</v>
      </c>
      <c r="D24" s="484">
        <f t="shared" si="1"/>
        <v>3.8187606805913683</v>
      </c>
      <c r="E24" s="484">
        <f t="shared" si="1"/>
        <v>3.4754084620526484</v>
      </c>
      <c r="F24" s="484">
        <f t="shared" si="1"/>
        <v>3.2500835876780974</v>
      </c>
      <c r="G24" s="484">
        <f t="shared" si="1"/>
        <v>3.0895089993607208</v>
      </c>
      <c r="H24" s="484">
        <f t="shared" si="1"/>
        <v>2.9686303350106864</v>
      </c>
      <c r="I24" s="484">
        <f t="shared" si="1"/>
        <v>2.8739992795564135</v>
      </c>
      <c r="J24" s="484">
        <f t="shared" si="1"/>
        <v>2.7977039195030247</v>
      </c>
      <c r="K24" s="484">
        <f t="shared" si="1"/>
        <v>2.7347639889588025</v>
      </c>
      <c r="L24" s="484">
        <f t="shared" si="1"/>
        <v>2.6818772612080983</v>
      </c>
      <c r="M24" s="484">
        <f t="shared" si="1"/>
        <v>2.6367618453327721</v>
      </c>
      <c r="N24" s="484">
        <f t="shared" si="1"/>
        <v>2.5977870182350311</v>
      </c>
      <c r="O24" s="484">
        <f t="shared" si="1"/>
        <v>2.5637544266580226</v>
      </c>
      <c r="P24" s="484">
        <f t="shared" si="1"/>
        <v>2.5337624655786355</v>
      </c>
      <c r="Q24" s="484">
        <f t="shared" si="1"/>
        <v>2.5071189919183143</v>
      </c>
      <c r="R24" s="484">
        <f t="shared" si="3"/>
        <v>2.4832833189839896</v>
      </c>
      <c r="S24" s="484">
        <f t="shared" si="3"/>
        <v>2.4618265902308836</v>
      </c>
      <c r="T24" s="484">
        <f t="shared" si="3"/>
        <v>2.4424040496906616</v>
      </c>
      <c r="U24" s="484">
        <f t="shared" si="3"/>
        <v>2.4247352225884962</v>
      </c>
      <c r="V24" s="484">
        <f t="shared" si="3"/>
        <v>2.4085894815647264</v>
      </c>
      <c r="W24" s="484">
        <f t="shared" si="3"/>
        <v>2.3937753576365179</v>
      </c>
      <c r="X24" s="484">
        <f t="shared" si="3"/>
        <v>2.380132504452364</v>
      </c>
      <c r="Y24" s="484">
        <f t="shared" si="3"/>
        <v>2.3675255746331945</v>
      </c>
      <c r="Z24" s="484">
        <f t="shared" si="3"/>
        <v>2.3558394953430204</v>
      </c>
      <c r="AA24" s="484">
        <f t="shared" si="3"/>
        <v>2.3449757821658666</v>
      </c>
      <c r="AB24" s="484">
        <f t="shared" si="3"/>
        <v>2.3348496333378832</v>
      </c>
      <c r="AC24" s="484">
        <f t="shared" si="3"/>
        <v>2.3253876173560943</v>
      </c>
      <c r="AD24" s="484">
        <f t="shared" si="3"/>
        <v>2.3165258166618661</v>
      </c>
      <c r="AE24" s="484">
        <f t="shared" si="3"/>
        <v>2.3082083253639287</v>
      </c>
      <c r="AF24" s="484">
        <f t="shared" si="3"/>
        <v>2.2464782389551528</v>
      </c>
      <c r="AG24" s="484">
        <f t="shared" si="3"/>
        <v>2.1819447295816206</v>
      </c>
      <c r="AH24" s="485">
        <f t="shared" si="2"/>
        <v>2.1140939383897397</v>
      </c>
    </row>
    <row r="25" spans="1:34">
      <c r="A25" s="481">
        <v>22</v>
      </c>
      <c r="B25" s="484">
        <f t="shared" si="1"/>
        <v>5.7862991330089324</v>
      </c>
      <c r="C25" s="484">
        <f t="shared" si="1"/>
        <v>4.3827684394668065</v>
      </c>
      <c r="D25" s="484">
        <f t="shared" si="1"/>
        <v>3.7828858591420609</v>
      </c>
      <c r="E25" s="484">
        <f t="shared" si="1"/>
        <v>3.4401263263410256</v>
      </c>
      <c r="F25" s="484">
        <f t="shared" si="1"/>
        <v>3.2150865809890168</v>
      </c>
      <c r="G25" s="484">
        <f t="shared" si="1"/>
        <v>3.0546387834300619</v>
      </c>
      <c r="H25" s="484">
        <f t="shared" si="1"/>
        <v>2.9337986715102757</v>
      </c>
      <c r="I25" s="484">
        <f t="shared" si="1"/>
        <v>2.8391545838698651</v>
      </c>
      <c r="J25" s="484">
        <f t="shared" si="1"/>
        <v>2.7628152463682563</v>
      </c>
      <c r="K25" s="484">
        <f t="shared" si="1"/>
        <v>2.6998126513896539</v>
      </c>
      <c r="L25" s="484">
        <f t="shared" si="1"/>
        <v>2.646852143047473</v>
      </c>
      <c r="M25" s="484">
        <f t="shared" si="1"/>
        <v>2.6016566419647695</v>
      </c>
      <c r="N25" s="484">
        <f t="shared" si="1"/>
        <v>2.5625985455420071</v>
      </c>
      <c r="O25" s="484">
        <f t="shared" si="1"/>
        <v>2.5284815507794294</v>
      </c>
      <c r="P25" s="484">
        <f t="shared" si="1"/>
        <v>2.4984054078245297</v>
      </c>
      <c r="Q25" s="484">
        <f t="shared" si="1"/>
        <v>2.4716788678602315</v>
      </c>
      <c r="R25" s="484">
        <f t="shared" si="3"/>
        <v>2.4477618277467008</v>
      </c>
      <c r="S25" s="484">
        <f t="shared" si="3"/>
        <v>2.4262258023549355</v>
      </c>
      <c r="T25" s="484">
        <f t="shared" si="3"/>
        <v>2.4067262609498137</v>
      </c>
      <c r="U25" s="484">
        <f t="shared" si="3"/>
        <v>2.3889828526690984</v>
      </c>
      <c r="V25" s="484">
        <f t="shared" si="3"/>
        <v>2.372765003685247</v>
      </c>
      <c r="W25" s="484">
        <f t="shared" si="3"/>
        <v>2.3578812497536412</v>
      </c>
      <c r="X25" s="484">
        <f t="shared" si="3"/>
        <v>2.3441712156707015</v>
      </c>
      <c r="Y25" s="484">
        <f t="shared" si="3"/>
        <v>2.3314995024030942</v>
      </c>
      <c r="Z25" s="484">
        <f t="shared" si="3"/>
        <v>2.3197509703553534</v>
      </c>
      <c r="AA25" s="484">
        <f t="shared" si="3"/>
        <v>2.3088270587572293</v>
      </c>
      <c r="AB25" s="484">
        <f t="shared" si="3"/>
        <v>2.2986428838456949</v>
      </c>
      <c r="AC25" s="484">
        <f t="shared" si="3"/>
        <v>2.2891249293012459</v>
      </c>
      <c r="AD25" s="484">
        <f t="shared" si="3"/>
        <v>2.2802091919466543</v>
      </c>
      <c r="AE25" s="484">
        <f t="shared" si="3"/>
        <v>2.2718396808943955</v>
      </c>
      <c r="AF25" s="484">
        <f t="shared" si="3"/>
        <v>2.2096778450768975</v>
      </c>
      <c r="AG25" s="484">
        <f t="shared" si="3"/>
        <v>2.1445941929207311</v>
      </c>
      <c r="AH25" s="485">
        <f t="shared" si="2"/>
        <v>2.0760310997614368</v>
      </c>
    </row>
    <row r="26" spans="1:34">
      <c r="A26" s="481">
        <v>23</v>
      </c>
      <c r="B26" s="484">
        <f t="shared" si="1"/>
        <v>5.7498048257043335</v>
      </c>
      <c r="C26" s="484">
        <f t="shared" si="1"/>
        <v>4.3492021547074273</v>
      </c>
      <c r="D26" s="484">
        <f t="shared" si="1"/>
        <v>3.7504857895219375</v>
      </c>
      <c r="E26" s="484">
        <f t="shared" si="1"/>
        <v>3.4082678349520577</v>
      </c>
      <c r="F26" s="484">
        <f t="shared" si="1"/>
        <v>3.1834877602357818</v>
      </c>
      <c r="G26" s="484">
        <f t="shared" si="1"/>
        <v>3.0231542867700085</v>
      </c>
      <c r="H26" s="484">
        <f t="shared" si="1"/>
        <v>2.9023473699323405</v>
      </c>
      <c r="I26" s="484">
        <f t="shared" si="1"/>
        <v>2.8076889698993881</v>
      </c>
      <c r="J26" s="484">
        <f t="shared" si="1"/>
        <v>2.7313067729359077</v>
      </c>
      <c r="K26" s="484">
        <f t="shared" si="1"/>
        <v>2.668244051184669</v>
      </c>
      <c r="L26" s="484">
        <f t="shared" si="1"/>
        <v>2.6152131277083006</v>
      </c>
      <c r="M26" s="484">
        <f t="shared" si="1"/>
        <v>2.5699413670146583</v>
      </c>
      <c r="N26" s="484">
        <f t="shared" si="1"/>
        <v>2.5308040544998538</v>
      </c>
      <c r="O26" s="484">
        <f t="shared" si="1"/>
        <v>2.4966067889095154</v>
      </c>
      <c r="P26" s="484">
        <f t="shared" si="1"/>
        <v>2.4664505805223915</v>
      </c>
      <c r="Q26" s="484">
        <f t="shared" si="1"/>
        <v>2.4396450144364037</v>
      </c>
      <c r="R26" s="484">
        <f t="shared" si="3"/>
        <v>2.4156505335527898</v>
      </c>
      <c r="S26" s="484">
        <f t="shared" si="3"/>
        <v>2.3940390018288689</v>
      </c>
      <c r="T26" s="484">
        <f t="shared" si="3"/>
        <v>2.3744661015892476</v>
      </c>
      <c r="U26" s="484">
        <f t="shared" si="3"/>
        <v>2.356651600514887</v>
      </c>
      <c r="V26" s="484">
        <f t="shared" si="3"/>
        <v>2.3403649774827375</v>
      </c>
      <c r="W26" s="484">
        <f t="shared" si="3"/>
        <v>2.3254147751589409</v>
      </c>
      <c r="X26" s="484">
        <f t="shared" si="3"/>
        <v>2.3116405936026463</v>
      </c>
      <c r="Y26" s="484">
        <f t="shared" si="3"/>
        <v>2.2989069874540236</v>
      </c>
      <c r="Z26" s="484">
        <f t="shared" si="3"/>
        <v>2.2870987563952054</v>
      </c>
      <c r="AA26" s="484">
        <f t="shared" si="3"/>
        <v>2.2761172697007672</v>
      </c>
      <c r="AB26" s="484">
        <f t="shared" si="3"/>
        <v>2.265877568131339</v>
      </c>
      <c r="AC26" s="484">
        <f t="shared" si="3"/>
        <v>2.2563060570357201</v>
      </c>
      <c r="AD26" s="484">
        <f t="shared" si="3"/>
        <v>2.2473386539570526</v>
      </c>
      <c r="AE26" s="484">
        <f t="shared" si="3"/>
        <v>2.2389192891347984</v>
      </c>
      <c r="AF26" s="484">
        <f t="shared" si="3"/>
        <v>2.176342739418279</v>
      </c>
      <c r="AG26" s="484">
        <f t="shared" si="3"/>
        <v>2.1107281286918056</v>
      </c>
      <c r="AH26" s="485">
        <f t="shared" si="2"/>
        <v>2.0414731875849297</v>
      </c>
    </row>
    <row r="27" spans="1:34">
      <c r="A27" s="481">
        <v>24</v>
      </c>
      <c r="B27" s="484">
        <f t="shared" si="1"/>
        <v>5.7166386275180701</v>
      </c>
      <c r="C27" s="484">
        <f t="shared" si="1"/>
        <v>4.3187258074524504</v>
      </c>
      <c r="D27" s="484">
        <f t="shared" si="1"/>
        <v>3.7210801909151101</v>
      </c>
      <c r="E27" s="484">
        <f t="shared" si="1"/>
        <v>3.3793589877391219</v>
      </c>
      <c r="F27" s="484">
        <f t="shared" si="1"/>
        <v>3.154816342533115</v>
      </c>
      <c r="G27" s="484">
        <f t="shared" si="1"/>
        <v>2.9945864110906029</v>
      </c>
      <c r="H27" s="484">
        <f t="shared" si="1"/>
        <v>2.8738081880378892</v>
      </c>
      <c r="I27" s="484">
        <f t="shared" si="1"/>
        <v>2.779134581153115</v>
      </c>
      <c r="J27" s="484">
        <f t="shared" ref="J27:Y36" si="4">FINV($D$1,J$3,$A27)</f>
        <v>2.7027107536423749</v>
      </c>
      <c r="K27" s="484">
        <f t="shared" si="4"/>
        <v>2.6395903910728991</v>
      </c>
      <c r="L27" s="484">
        <f t="shared" si="4"/>
        <v>2.5864922703654218</v>
      </c>
      <c r="M27" s="484">
        <f t="shared" si="4"/>
        <v>2.5411478730881343</v>
      </c>
      <c r="N27" s="484">
        <f t="shared" si="4"/>
        <v>2.5019351655506115</v>
      </c>
      <c r="O27" s="484">
        <f t="shared" si="4"/>
        <v>2.4676615157262827</v>
      </c>
      <c r="P27" s="484">
        <f t="shared" si="4"/>
        <v>2.4374291090774944</v>
      </c>
      <c r="Q27" s="484">
        <f t="shared" si="4"/>
        <v>2.4105483105984256</v>
      </c>
      <c r="R27" s="484">
        <f t="shared" si="4"/>
        <v>2.386480075613568</v>
      </c>
      <c r="S27" s="484">
        <f t="shared" si="4"/>
        <v>2.3647965971433593</v>
      </c>
      <c r="T27" s="484">
        <f t="shared" si="4"/>
        <v>2.345153759663158</v>
      </c>
      <c r="U27" s="484">
        <f t="shared" si="4"/>
        <v>2.3272714446086176</v>
      </c>
      <c r="V27" s="484">
        <f t="shared" si="4"/>
        <v>2.3109191828682629</v>
      </c>
      <c r="W27" s="484">
        <f t="shared" si="4"/>
        <v>2.2959055260387879</v>
      </c>
      <c r="X27" s="484">
        <f t="shared" si="4"/>
        <v>2.2820700532234128</v>
      </c>
      <c r="Y27" s="484">
        <f t="shared" si="4"/>
        <v>2.2692772776214256</v>
      </c>
      <c r="Z27" s="484">
        <f t="shared" si="3"/>
        <v>2.2574119437273965</v>
      </c>
      <c r="AA27" s="484">
        <f t="shared" si="3"/>
        <v>2.2463753567300517</v>
      </c>
      <c r="AB27" s="484">
        <f t="shared" si="3"/>
        <v>2.2360824879009633</v>
      </c>
      <c r="AC27" s="484">
        <f t="shared" si="3"/>
        <v>2.2264596702149171</v>
      </c>
      <c r="AD27" s="484">
        <f t="shared" si="3"/>
        <v>2.2174427477646881</v>
      </c>
      <c r="AE27" s="484">
        <f t="shared" si="3"/>
        <v>2.2089755775532125</v>
      </c>
      <c r="AF27" s="484">
        <f t="shared" si="3"/>
        <v>2.1460004692133543</v>
      </c>
      <c r="AG27" s="484">
        <f t="shared" si="3"/>
        <v>2.0798731985564465</v>
      </c>
      <c r="AH27" s="485">
        <f t="shared" si="2"/>
        <v>2.0099460584075186</v>
      </c>
    </row>
    <row r="28" spans="1:34">
      <c r="A28" s="481">
        <v>25</v>
      </c>
      <c r="B28" s="484">
        <f t="shared" ref="B28:Q36" si="5">FINV($D$1,B$3,$A28)</f>
        <v>5.6863658097817762</v>
      </c>
      <c r="C28" s="484">
        <f t="shared" si="5"/>
        <v>4.2909323669963095</v>
      </c>
      <c r="D28" s="484">
        <f t="shared" si="5"/>
        <v>3.6942732131431537</v>
      </c>
      <c r="E28" s="484">
        <f t="shared" si="5"/>
        <v>3.3530092361482979</v>
      </c>
      <c r="F28" s="484">
        <f t="shared" si="5"/>
        <v>3.1286844836294962</v>
      </c>
      <c r="G28" s="484">
        <f t="shared" si="5"/>
        <v>2.9685487148092489</v>
      </c>
      <c r="H28" s="484">
        <f t="shared" si="5"/>
        <v>2.8477953823048523</v>
      </c>
      <c r="I28" s="484">
        <f t="shared" si="5"/>
        <v>2.7531059719426976</v>
      </c>
      <c r="J28" s="484">
        <f t="shared" si="5"/>
        <v>2.6766418068582309</v>
      </c>
      <c r="K28" s="484">
        <f t="shared" si="5"/>
        <v>2.6134662154275885</v>
      </c>
      <c r="L28" s="484">
        <f t="shared" si="5"/>
        <v>2.5603039604296716</v>
      </c>
      <c r="M28" s="484">
        <f t="shared" si="5"/>
        <v>2.5148903486239531</v>
      </c>
      <c r="N28" s="484">
        <f t="shared" si="5"/>
        <v>2.4756058419352915</v>
      </c>
      <c r="O28" s="484">
        <f t="shared" si="5"/>
        <v>2.4412594587580743</v>
      </c>
      <c r="P28" s="484">
        <f t="shared" si="5"/>
        <v>2.4109544834360928</v>
      </c>
      <c r="Q28" s="484">
        <f t="shared" si="5"/>
        <v>2.3840020122505798</v>
      </c>
      <c r="R28" s="484">
        <f t="shared" si="4"/>
        <v>2.3598634826455953</v>
      </c>
      <c r="S28" s="484">
        <f t="shared" si="4"/>
        <v>2.3381113986264026</v>
      </c>
      <c r="T28" s="484">
        <f t="shared" si="4"/>
        <v>2.3184018369560433</v>
      </c>
      <c r="U28" s="484">
        <f t="shared" si="4"/>
        <v>2.30045478849217</v>
      </c>
      <c r="V28" s="484">
        <f t="shared" si="4"/>
        <v>2.2840398355127411</v>
      </c>
      <c r="W28" s="484">
        <f t="shared" si="4"/>
        <v>2.2689655403879674</v>
      </c>
      <c r="X28" s="484">
        <f t="shared" si="4"/>
        <v>2.2550714647145491</v>
      </c>
      <c r="Y28" s="484">
        <f t="shared" si="4"/>
        <v>2.2422220847119845</v>
      </c>
      <c r="Z28" s="484">
        <f t="shared" si="3"/>
        <v>2.2303020947471461</v>
      </c>
      <c r="AA28" s="484">
        <f t="shared" si="3"/>
        <v>2.2192127412952334</v>
      </c>
      <c r="AB28" s="484">
        <f t="shared" si="3"/>
        <v>2.2088689316257941</v>
      </c>
      <c r="AC28" s="484">
        <f t="shared" si="3"/>
        <v>2.1991969318061928</v>
      </c>
      <c r="AD28" s="484">
        <f t="shared" si="3"/>
        <v>2.1901325178339488</v>
      </c>
      <c r="AE28" s="484">
        <f t="shared" si="3"/>
        <v>2.1816194786595009</v>
      </c>
      <c r="AF28" s="484">
        <f t="shared" si="3"/>
        <v>2.1182611256701547</v>
      </c>
      <c r="AG28" s="484">
        <f t="shared" ref="AG28:AH28" si="6">FINV($D$1,AG$3,$A28)</f>
        <v>2.0516386394700805</v>
      </c>
      <c r="AH28" s="485">
        <f t="shared" si="6"/>
        <v>1.9810581623859982</v>
      </c>
    </row>
    <row r="29" spans="1:34">
      <c r="A29" s="481">
        <v>26</v>
      </c>
      <c r="B29" s="484">
        <f t="shared" si="5"/>
        <v>5.658624100431048</v>
      </c>
      <c r="C29" s="484">
        <f t="shared" si="5"/>
        <v>4.2654831613688975</v>
      </c>
      <c r="D29" s="484">
        <f t="shared" si="5"/>
        <v>3.6697356976686737</v>
      </c>
      <c r="E29" s="484">
        <f t="shared" si="5"/>
        <v>3.3288939258809758</v>
      </c>
      <c r="F29" s="484">
        <f t="shared" si="5"/>
        <v>3.1047698175029756</v>
      </c>
      <c r="G29" s="484">
        <f t="shared" si="5"/>
        <v>2.9447200078768061</v>
      </c>
      <c r="H29" s="484">
        <f t="shared" si="5"/>
        <v>2.82398833571418</v>
      </c>
      <c r="I29" s="484">
        <f t="shared" si="5"/>
        <v>2.7292827555326844</v>
      </c>
      <c r="J29" s="484">
        <f t="shared" si="5"/>
        <v>2.6527795759670729</v>
      </c>
      <c r="K29" s="484">
        <f t="shared" si="5"/>
        <v>2.589551079743643</v>
      </c>
      <c r="L29" s="484">
        <f t="shared" si="5"/>
        <v>2.5363275965923893</v>
      </c>
      <c r="M29" s="484">
        <f t="shared" si="5"/>
        <v>2.4908479967008592</v>
      </c>
      <c r="N29" s="484">
        <f t="shared" si="5"/>
        <v>2.4514950710952048</v>
      </c>
      <c r="O29" s="484">
        <f t="shared" si="5"/>
        <v>2.4170793816142533</v>
      </c>
      <c r="P29" s="484">
        <f t="shared" si="5"/>
        <v>2.386705242639819</v>
      </c>
      <c r="Q29" s="484">
        <f t="shared" si="5"/>
        <v>2.359684437791536</v>
      </c>
      <c r="R29" s="484">
        <f t="shared" si="4"/>
        <v>2.3354788591749616</v>
      </c>
      <c r="S29" s="484">
        <f t="shared" si="4"/>
        <v>2.3136613053596702</v>
      </c>
      <c r="T29" s="484">
        <f t="shared" si="4"/>
        <v>2.29388803641032</v>
      </c>
      <c r="U29" s="484">
        <f t="shared" si="4"/>
        <v>2.2758791486378813</v>
      </c>
      <c r="V29" s="484">
        <f t="shared" si="4"/>
        <v>2.2594042751168995</v>
      </c>
      <c r="W29" s="484">
        <f t="shared" si="4"/>
        <v>2.2442719906481479</v>
      </c>
      <c r="X29" s="484">
        <f t="shared" si="4"/>
        <v>2.2303218424508269</v>
      </c>
      <c r="Y29" s="484">
        <f t="shared" si="4"/>
        <v>2.2174182738253987</v>
      </c>
      <c r="Z29" s="484">
        <f t="shared" ref="Z29:AH36" si="7">FINV($D$1,Z$3,$A29)</f>
        <v>2.2054459336275678</v>
      </c>
      <c r="AA29" s="484">
        <f t="shared" si="7"/>
        <v>2.194306014529734</v>
      </c>
      <c r="AB29" s="484">
        <f t="shared" si="7"/>
        <v>2.1839133648232423</v>
      </c>
      <c r="AC29" s="484">
        <f t="shared" si="7"/>
        <v>2.1741941886804788</v>
      </c>
      <c r="AD29" s="484">
        <f t="shared" si="7"/>
        <v>2.1650841989207201</v>
      </c>
      <c r="AE29" s="484">
        <f t="shared" si="7"/>
        <v>2.1565271212079486</v>
      </c>
      <c r="AF29" s="484">
        <f t="shared" si="7"/>
        <v>2.0928000380054139</v>
      </c>
      <c r="AG29" s="484">
        <f t="shared" si="7"/>
        <v>2.0256989619895664</v>
      </c>
      <c r="AH29" s="485">
        <f t="shared" si="7"/>
        <v>1.9544832475612834</v>
      </c>
    </row>
    <row r="30" spans="1:34">
      <c r="A30" s="481">
        <v>27</v>
      </c>
      <c r="B30" s="484">
        <f t="shared" si="5"/>
        <v>5.633109209587837</v>
      </c>
      <c r="C30" s="484">
        <f t="shared" si="5"/>
        <v>4.24209412653373</v>
      </c>
      <c r="D30" s="484">
        <f t="shared" si="5"/>
        <v>3.6471917237522766</v>
      </c>
      <c r="E30" s="484">
        <f t="shared" si="5"/>
        <v>3.3067409861734629</v>
      </c>
      <c r="F30" s="484">
        <f t="shared" si="5"/>
        <v>3.0828022217054278</v>
      </c>
      <c r="G30" s="484">
        <f t="shared" si="5"/>
        <v>2.922831160132632</v>
      </c>
      <c r="H30" s="484">
        <f t="shared" si="5"/>
        <v>2.8021183914529648</v>
      </c>
      <c r="I30" s="484">
        <f t="shared" si="5"/>
        <v>2.7073964532086352</v>
      </c>
      <c r="J30" s="484">
        <f t="shared" si="5"/>
        <v>2.6308555879228077</v>
      </c>
      <c r="K30" s="484">
        <f t="shared" si="5"/>
        <v>2.5675764151210876</v>
      </c>
      <c r="L30" s="484">
        <f t="shared" si="5"/>
        <v>2.5142944550267914</v>
      </c>
      <c r="M30" s="484">
        <f t="shared" si="5"/>
        <v>2.4687519055668621</v>
      </c>
      <c r="N30" s="484">
        <f t="shared" si="5"/>
        <v>2.4293337366455172</v>
      </c>
      <c r="O30" s="484">
        <f t="shared" si="5"/>
        <v>2.3948519568388171</v>
      </c>
      <c r="P30" s="484">
        <f t="shared" si="5"/>
        <v>2.3644118481994432</v>
      </c>
      <c r="Q30" s="484">
        <f t="shared" si="5"/>
        <v>2.3373258417806411</v>
      </c>
      <c r="R30" s="484">
        <f t="shared" si="4"/>
        <v>2.3130562593545916</v>
      </c>
      <c r="S30" s="484">
        <f t="shared" si="4"/>
        <v>2.2911761790616798</v>
      </c>
      <c r="T30" s="484">
        <f t="shared" si="4"/>
        <v>2.2713420360269958</v>
      </c>
      <c r="U30" s="484">
        <f t="shared" si="4"/>
        <v>2.2532740283423363</v>
      </c>
      <c r="V30" s="484">
        <f t="shared" si="4"/>
        <v>2.2367418392890821</v>
      </c>
      <c r="W30" s="484">
        <f t="shared" si="4"/>
        <v>2.2215540575703199</v>
      </c>
      <c r="X30" s="484">
        <f t="shared" si="4"/>
        <v>2.2075502188537275</v>
      </c>
      <c r="Y30" s="484">
        <f t="shared" si="4"/>
        <v>2.194594737208702</v>
      </c>
      <c r="Z30" s="484">
        <f t="shared" si="7"/>
        <v>2.1825722201861728</v>
      </c>
      <c r="AA30" s="484">
        <f t="shared" si="7"/>
        <v>2.171383811140934</v>
      </c>
      <c r="AB30" s="484">
        <f t="shared" si="7"/>
        <v>2.1609443039835101</v>
      </c>
      <c r="AC30" s="484">
        <f t="shared" si="7"/>
        <v>2.1511798455860891</v>
      </c>
      <c r="AD30" s="484">
        <f t="shared" si="7"/>
        <v>2.1420260901037822</v>
      </c>
      <c r="AE30" s="484">
        <f t="shared" si="7"/>
        <v>2.1334267042957098</v>
      </c>
      <c r="AF30" s="484">
        <f t="shared" si="7"/>
        <v>2.069344648530576</v>
      </c>
      <c r="AG30" s="484">
        <f t="shared" si="7"/>
        <v>2.0017808275418938</v>
      </c>
      <c r="AH30" s="485">
        <f t="shared" si="7"/>
        <v>1.9299472407642919</v>
      </c>
    </row>
    <row r="31" spans="1:34">
      <c r="A31" s="481">
        <v>28</v>
      </c>
      <c r="B31" s="484">
        <f t="shared" si="5"/>
        <v>5.6095636881404847</v>
      </c>
      <c r="C31" s="484">
        <f t="shared" si="5"/>
        <v>4.2205252421247357</v>
      </c>
      <c r="D31" s="484">
        <f t="shared" si="5"/>
        <v>3.626408280448465</v>
      </c>
      <c r="E31" s="484">
        <f t="shared" si="5"/>
        <v>3.2863207154661151</v>
      </c>
      <c r="F31" s="484">
        <f t="shared" si="5"/>
        <v>3.062553663206796</v>
      </c>
      <c r="G31" s="484">
        <f t="shared" si="5"/>
        <v>2.9026549809170827</v>
      </c>
      <c r="H31" s="484">
        <f t="shared" si="5"/>
        <v>2.7819587521748033</v>
      </c>
      <c r="I31" s="484">
        <f t="shared" si="5"/>
        <v>2.6872204052092146</v>
      </c>
      <c r="J31" s="484">
        <f t="shared" si="5"/>
        <v>2.6106431711700693</v>
      </c>
      <c r="K31" s="484">
        <f t="shared" si="5"/>
        <v>2.547315450347404</v>
      </c>
      <c r="L31" s="484">
        <f t="shared" si="5"/>
        <v>2.4939776138944114</v>
      </c>
      <c r="M31" s="484">
        <f t="shared" si="5"/>
        <v>2.4483749744893895</v>
      </c>
      <c r="N31" s="484">
        <f t="shared" si="5"/>
        <v>2.4088945448949017</v>
      </c>
      <c r="O31" s="484">
        <f t="shared" si="5"/>
        <v>2.3743496926806871</v>
      </c>
      <c r="P31" s="484">
        <f t="shared" si="5"/>
        <v>2.3438466108595826</v>
      </c>
      <c r="Q31" s="484">
        <f t="shared" si="5"/>
        <v>2.3166983415451137</v>
      </c>
      <c r="R31" s="484">
        <f t="shared" si="4"/>
        <v>2.2923676133291981</v>
      </c>
      <c r="S31" s="484">
        <f t="shared" si="4"/>
        <v>2.270427770168991</v>
      </c>
      <c r="T31" s="484">
        <f t="shared" si="4"/>
        <v>2.2505354146491299</v>
      </c>
      <c r="U31" s="484">
        <f t="shared" si="4"/>
        <v>2.232410843215316</v>
      </c>
      <c r="V31" s="484">
        <f t="shared" si="4"/>
        <v>2.2158237887534917</v>
      </c>
      <c r="W31" s="484">
        <f t="shared" si="4"/>
        <v>2.2005828551620636</v>
      </c>
      <c r="X31" s="484">
        <f t="shared" si="4"/>
        <v>2.186527569100623</v>
      </c>
      <c r="Y31" s="484">
        <f t="shared" si="4"/>
        <v>2.173522318751349</v>
      </c>
      <c r="Z31" s="484">
        <f t="shared" si="7"/>
        <v>2.1614516741898835</v>
      </c>
      <c r="AA31" s="484">
        <f t="shared" si="7"/>
        <v>2.1502167335482438</v>
      </c>
      <c r="AB31" s="484">
        <f t="shared" si="7"/>
        <v>2.1397322405627088</v>
      </c>
      <c r="AC31" s="484">
        <f t="shared" si="7"/>
        <v>2.1299242890172598</v>
      </c>
      <c r="AD31" s="484">
        <f t="shared" si="7"/>
        <v>2.1207284785476155</v>
      </c>
      <c r="AE31" s="484">
        <f t="shared" si="7"/>
        <v>2.1120884210370598</v>
      </c>
      <c r="AF31" s="484">
        <f t="shared" si="7"/>
        <v>2.047664436083763</v>
      </c>
      <c r="AG31" s="484">
        <f t="shared" si="7"/>
        <v>1.9796529726073075</v>
      </c>
      <c r="AH31" s="485">
        <f t="shared" si="7"/>
        <v>1.9072181738036491</v>
      </c>
    </row>
    <row r="32" spans="1:34">
      <c r="A32" s="481">
        <v>29</v>
      </c>
      <c r="B32" s="484">
        <f t="shared" si="5"/>
        <v>5.5877682578223444</v>
      </c>
      <c r="C32" s="484">
        <f t="shared" si="5"/>
        <v>4.200572325250989</v>
      </c>
      <c r="D32" s="484">
        <f t="shared" si="5"/>
        <v>3.6071872498143294</v>
      </c>
      <c r="E32" s="484">
        <f t="shared" si="5"/>
        <v>3.2674378555911376</v>
      </c>
      <c r="F32" s="484">
        <f t="shared" si="5"/>
        <v>3.0438303205583557</v>
      </c>
      <c r="G32" s="484">
        <f t="shared" si="5"/>
        <v>2.8839983679542476</v>
      </c>
      <c r="H32" s="484">
        <f t="shared" si="5"/>
        <v>2.7633166442277393</v>
      </c>
      <c r="I32" s="484">
        <f t="shared" si="5"/>
        <v>2.6685619438772363</v>
      </c>
      <c r="J32" s="484">
        <f t="shared" si="5"/>
        <v>2.5919496339555139</v>
      </c>
      <c r="K32" s="484">
        <f t="shared" si="5"/>
        <v>2.5285753931082762</v>
      </c>
      <c r="L32" s="484">
        <f t="shared" si="5"/>
        <v>2.4751841360757902</v>
      </c>
      <c r="M32" s="484">
        <f t="shared" si="5"/>
        <v>2.4295240971586125</v>
      </c>
      <c r="N32" s="484">
        <f t="shared" si="5"/>
        <v>2.3899842084027236</v>
      </c>
      <c r="O32" s="484">
        <f t="shared" si="5"/>
        <v>2.3553791164919087</v>
      </c>
      <c r="P32" s="484">
        <f t="shared" si="5"/>
        <v>2.3248158736556084</v>
      </c>
      <c r="Q32" s="484">
        <f t="shared" si="5"/>
        <v>2.2976080997964941</v>
      </c>
      <c r="R32" s="484">
        <f t="shared" si="4"/>
        <v>2.2732189093650756</v>
      </c>
      <c r="S32" s="484">
        <f t="shared" si="4"/>
        <v>2.25122189946656</v>
      </c>
      <c r="T32" s="484">
        <f t="shared" si="4"/>
        <v>2.2312738331007598</v>
      </c>
      <c r="U32" s="484">
        <f t="shared" si="4"/>
        <v>2.2130951018479048</v>
      </c>
      <c r="V32" s="484">
        <f t="shared" si="4"/>
        <v>2.1964554875750402</v>
      </c>
      <c r="W32" s="484">
        <f t="shared" si="4"/>
        <v>2.1811636105003855</v>
      </c>
      <c r="X32" s="484">
        <f t="shared" si="4"/>
        <v>2.167058990558016</v>
      </c>
      <c r="Y32" s="484">
        <f t="shared" si="4"/>
        <v>2.154005993071177</v>
      </c>
      <c r="Z32" s="484">
        <f t="shared" si="7"/>
        <v>2.1418891541248897</v>
      </c>
      <c r="AA32" s="484">
        <f t="shared" si="7"/>
        <v>2.1306095303664638</v>
      </c>
      <c r="AB32" s="484">
        <f t="shared" si="7"/>
        <v>2.1200818192073734</v>
      </c>
      <c r="AC32" s="484">
        <f t="shared" si="7"/>
        <v>2.1102320652054973</v>
      </c>
      <c r="AD32" s="484">
        <f t="shared" si="7"/>
        <v>2.1009958172842129</v>
      </c>
      <c r="AE32" s="484">
        <f t="shared" si="7"/>
        <v>2.0923166361573449</v>
      </c>
      <c r="AF32" s="484">
        <f t="shared" si="7"/>
        <v>2.0275630925790495</v>
      </c>
      <c r="AG32" s="484">
        <f t="shared" si="7"/>
        <v>1.9591183850511704</v>
      </c>
      <c r="AH32" s="485">
        <f t="shared" si="7"/>
        <v>1.8860983606639914</v>
      </c>
    </row>
    <row r="33" spans="1:34">
      <c r="A33" s="481">
        <v>30</v>
      </c>
      <c r="B33" s="484">
        <f t="shared" si="5"/>
        <v>5.5675349965107754</v>
      </c>
      <c r="C33" s="484">
        <f t="shared" si="5"/>
        <v>4.182060590996115</v>
      </c>
      <c r="D33" s="484">
        <f t="shared" si="5"/>
        <v>3.5893591203518564</v>
      </c>
      <c r="E33" s="484">
        <f t="shared" si="5"/>
        <v>3.2499253785634048</v>
      </c>
      <c r="F33" s="484">
        <f t="shared" si="5"/>
        <v>3.0264664092158839</v>
      </c>
      <c r="G33" s="484">
        <f t="shared" si="5"/>
        <v>2.8666961539752491</v>
      </c>
      <c r="H33" s="484">
        <f t="shared" si="5"/>
        <v>2.7460271763494557</v>
      </c>
      <c r="I33" s="484">
        <f t="shared" si="5"/>
        <v>2.6512562592180129</v>
      </c>
      <c r="J33" s="484">
        <f t="shared" si="5"/>
        <v>2.5746101337030778</v>
      </c>
      <c r="K33" s="484">
        <f t="shared" si="5"/>
        <v>2.5111913013569533</v>
      </c>
      <c r="L33" s="484">
        <f t="shared" si="5"/>
        <v>2.4577489414297116</v>
      </c>
      <c r="M33" s="484">
        <f t="shared" si="5"/>
        <v>2.4120340341663908</v>
      </c>
      <c r="N33" s="484">
        <f t="shared" si="5"/>
        <v>2.3724373182751481</v>
      </c>
      <c r="O33" s="484">
        <f t="shared" si="5"/>
        <v>2.3377746466059173</v>
      </c>
      <c r="P33" s="484">
        <f t="shared" si="5"/>
        <v>2.3071538832446663</v>
      </c>
      <c r="Q33" s="484">
        <f t="shared" si="5"/>
        <v>2.279889195351934</v>
      </c>
      <c r="R33" s="484">
        <f t="shared" si="4"/>
        <v>2.2554440639412867</v>
      </c>
      <c r="S33" s="484">
        <f t="shared" si="4"/>
        <v>2.2333923275546623</v>
      </c>
      <c r="T33" s="484">
        <f t="shared" si="4"/>
        <v>2.2133909030512697</v>
      </c>
      <c r="U33" s="484">
        <f t="shared" si="4"/>
        <v>2.1951602741050329</v>
      </c>
      <c r="V33" s="484">
        <f t="shared" si="4"/>
        <v>2.178470270915684</v>
      </c>
      <c r="W33" s="484">
        <f t="shared" si="4"/>
        <v>2.1631295309892207</v>
      </c>
      <c r="X33" s="484">
        <f t="shared" si="4"/>
        <v>2.1489775695778</v>
      </c>
      <c r="Y33" s="484">
        <f t="shared" si="4"/>
        <v>2.1358787318859176</v>
      </c>
      <c r="Z33" s="484">
        <f t="shared" si="7"/>
        <v>2.1237175231782426</v>
      </c>
      <c r="AA33" s="484">
        <f t="shared" si="7"/>
        <v>2.1123949620302156</v>
      </c>
      <c r="AB33" s="484">
        <f t="shared" si="7"/>
        <v>2.10182570305227</v>
      </c>
      <c r="AC33" s="484">
        <f t="shared" si="7"/>
        <v>2.0919357451190477</v>
      </c>
      <c r="AD33" s="484">
        <f t="shared" si="7"/>
        <v>2.082660589940204</v>
      </c>
      <c r="AE33" s="484">
        <f t="shared" si="7"/>
        <v>2.0739437504716296</v>
      </c>
      <c r="AF33" s="484">
        <f t="shared" si="7"/>
        <v>2.0088723859350663</v>
      </c>
      <c r="AG33" s="484">
        <f t="shared" si="7"/>
        <v>1.9400081661923174</v>
      </c>
      <c r="AH33" s="485">
        <f t="shared" si="7"/>
        <v>1.8664182596542302</v>
      </c>
    </row>
    <row r="34" spans="1:34">
      <c r="A34" s="481">
        <v>40</v>
      </c>
      <c r="B34" s="484">
        <f t="shared" si="5"/>
        <v>5.423937151592205</v>
      </c>
      <c r="C34" s="484">
        <f t="shared" si="5"/>
        <v>4.0509920759367004</v>
      </c>
      <c r="D34" s="484">
        <f t="shared" si="5"/>
        <v>3.4632596595348422</v>
      </c>
      <c r="E34" s="484">
        <f t="shared" si="5"/>
        <v>3.1261141680936047</v>
      </c>
      <c r="F34" s="484">
        <f t="shared" si="5"/>
        <v>2.9037223204941522</v>
      </c>
      <c r="G34" s="484">
        <f t="shared" si="5"/>
        <v>2.7443815801507743</v>
      </c>
      <c r="H34" s="484">
        <f t="shared" si="5"/>
        <v>2.6237809632671794</v>
      </c>
      <c r="I34" s="484">
        <f t="shared" si="5"/>
        <v>2.5288634512878163</v>
      </c>
      <c r="J34" s="484">
        <f t="shared" si="5"/>
        <v>2.4519392170299259</v>
      </c>
      <c r="K34" s="484">
        <f t="shared" si="5"/>
        <v>2.3881610866898644</v>
      </c>
      <c r="L34" s="484">
        <f t="shared" si="5"/>
        <v>2.3343098565187503</v>
      </c>
      <c r="M34" s="484">
        <f t="shared" si="5"/>
        <v>2.2881569845848695</v>
      </c>
      <c r="N34" s="484">
        <f t="shared" si="5"/>
        <v>2.2481067726200936</v>
      </c>
      <c r="O34" s="484">
        <f t="shared" si="5"/>
        <v>2.2129841978201075</v>
      </c>
      <c r="P34" s="484">
        <f t="shared" si="5"/>
        <v>2.1819033207925971</v>
      </c>
      <c r="Q34" s="484">
        <f t="shared" si="5"/>
        <v>2.1541825306222253</v>
      </c>
      <c r="R34" s="484">
        <f t="shared" si="4"/>
        <v>2.1292881742348779</v>
      </c>
      <c r="S34" s="484">
        <f t="shared" si="4"/>
        <v>2.106796011214302</v>
      </c>
      <c r="T34" s="484">
        <f t="shared" si="4"/>
        <v>2.0863642134965397</v>
      </c>
      <c r="U34" s="484">
        <f t="shared" si="4"/>
        <v>2.0677140464123123</v>
      </c>
      <c r="V34" s="484">
        <f t="shared" si="4"/>
        <v>2.0506157833367897</v>
      </c>
      <c r="W34" s="484">
        <f t="shared" si="4"/>
        <v>2.0348782622621906</v>
      </c>
      <c r="X34" s="484">
        <f t="shared" si="4"/>
        <v>2.0203410249883649</v>
      </c>
      <c r="Y34" s="484">
        <f t="shared" si="4"/>
        <v>2.0068683191276158</v>
      </c>
      <c r="Z34" s="484">
        <f t="shared" si="7"/>
        <v>1.9943444645571398</v>
      </c>
      <c r="AA34" s="484">
        <f t="shared" si="7"/>
        <v>1.9826702333542334</v>
      </c>
      <c r="AB34" s="484">
        <f t="shared" si="7"/>
        <v>1.9717599921992133</v>
      </c>
      <c r="AC34" s="484">
        <f t="shared" si="7"/>
        <v>1.9615394251572551</v>
      </c>
      <c r="AD34" s="484">
        <f t="shared" si="7"/>
        <v>1.9519437030220621</v>
      </c>
      <c r="AE34" s="484">
        <f t="shared" si="7"/>
        <v>1.9429159996941974</v>
      </c>
      <c r="AF34" s="484">
        <f t="shared" si="7"/>
        <v>1.8751973768302734</v>
      </c>
      <c r="AG34" s="484">
        <f t="shared" si="7"/>
        <v>1.8027704013508734</v>
      </c>
      <c r="AH34" s="485">
        <f t="shared" si="7"/>
        <v>1.7242045322548911</v>
      </c>
    </row>
    <row r="35" spans="1:34">
      <c r="A35" s="481">
        <v>60</v>
      </c>
      <c r="B35" s="484">
        <f t="shared" si="5"/>
        <v>5.2856105880166986</v>
      </c>
      <c r="C35" s="484">
        <f t="shared" si="5"/>
        <v>3.9252654442049533</v>
      </c>
      <c r="D35" s="484">
        <f t="shared" si="5"/>
        <v>3.3425197265291251</v>
      </c>
      <c r="E35" s="484">
        <f t="shared" si="5"/>
        <v>3.0076593684046644</v>
      </c>
      <c r="F35" s="484">
        <f t="shared" si="5"/>
        <v>2.7863148041497401</v>
      </c>
      <c r="G35" s="484">
        <f t="shared" si="5"/>
        <v>2.6273695921022719</v>
      </c>
      <c r="H35" s="484">
        <f t="shared" si="5"/>
        <v>2.5067915201156117</v>
      </c>
      <c r="I35" s="484">
        <f t="shared" si="5"/>
        <v>2.4116718162530608</v>
      </c>
      <c r="J35" s="484">
        <f t="shared" si="5"/>
        <v>2.3344058519606792</v>
      </c>
      <c r="K35" s="484">
        <f t="shared" si="5"/>
        <v>2.2701982623826993</v>
      </c>
      <c r="L35" s="484">
        <f t="shared" si="5"/>
        <v>2.2158627064749781</v>
      </c>
      <c r="M35" s="484">
        <f t="shared" si="5"/>
        <v>2.1691921634173696</v>
      </c>
      <c r="N35" s="484">
        <f t="shared" si="5"/>
        <v>2.1286053718881357</v>
      </c>
      <c r="O35" s="484">
        <f t="shared" si="5"/>
        <v>2.0929371663812346</v>
      </c>
      <c r="P35" s="484">
        <f t="shared" si="5"/>
        <v>2.0613084197481535</v>
      </c>
      <c r="Q35" s="484">
        <f t="shared" si="5"/>
        <v>2.0330422610994043</v>
      </c>
      <c r="R35" s="484">
        <f t="shared" si="4"/>
        <v>2.0076083398820352</v>
      </c>
      <c r="S35" s="484">
        <f t="shared" si="4"/>
        <v>1.9845847050954268</v>
      </c>
      <c r="T35" s="484">
        <f t="shared" si="4"/>
        <v>1.9636310948089779</v>
      </c>
      <c r="U35" s="484">
        <f t="shared" si="4"/>
        <v>1.944469818766166</v>
      </c>
      <c r="V35" s="484">
        <f t="shared" si="4"/>
        <v>1.9268718154454632</v>
      </c>
      <c r="W35" s="484">
        <f t="shared" si="4"/>
        <v>1.9106463106409191</v>
      </c>
      <c r="X35" s="484">
        <f t="shared" si="4"/>
        <v>1.895633030593499</v>
      </c>
      <c r="Y35" s="484">
        <f t="shared" si="4"/>
        <v>1.8816962581442536</v>
      </c>
      <c r="Z35" s="484">
        <f t="shared" si="7"/>
        <v>1.8687202391900024</v>
      </c>
      <c r="AA35" s="484">
        <f t="shared" si="7"/>
        <v>1.8566055923910527</v>
      </c>
      <c r="AB35" s="484">
        <f t="shared" si="7"/>
        <v>1.8452664738676199</v>
      </c>
      <c r="AC35" s="484">
        <f t="shared" si="7"/>
        <v>1.8346283167552742</v>
      </c>
      <c r="AD35" s="484">
        <f t="shared" si="7"/>
        <v>1.824626013213438</v>
      </c>
      <c r="AE35" s="484">
        <f t="shared" si="7"/>
        <v>1.8152024403868987</v>
      </c>
      <c r="AF35" s="484">
        <f t="shared" si="7"/>
        <v>1.7440464276133152</v>
      </c>
      <c r="AG35" s="484">
        <f t="shared" si="7"/>
        <v>1.6667907632148822</v>
      </c>
      <c r="AH35" s="485">
        <f t="shared" si="7"/>
        <v>1.5810341913409931</v>
      </c>
    </row>
    <row r="36" spans="1:34">
      <c r="A36" s="350">
        <v>120</v>
      </c>
      <c r="B36" s="486">
        <f t="shared" si="5"/>
        <v>5.1523314828846214</v>
      </c>
      <c r="C36" s="486">
        <f t="shared" si="5"/>
        <v>3.804638180187137</v>
      </c>
      <c r="D36" s="486">
        <f t="shared" si="5"/>
        <v>3.2268902553308227</v>
      </c>
      <c r="E36" s="486">
        <f t="shared" si="5"/>
        <v>2.8943084558741541</v>
      </c>
      <c r="F36" s="486">
        <f t="shared" si="5"/>
        <v>2.6739883228403123</v>
      </c>
      <c r="G36" s="486">
        <f t="shared" si="5"/>
        <v>2.5154008764737448</v>
      </c>
      <c r="H36" s="486">
        <f t="shared" si="5"/>
        <v>2.3947943485655836</v>
      </c>
      <c r="I36" s="486">
        <f t="shared" si="5"/>
        <v>2.2994098974566688</v>
      </c>
      <c r="J36" s="486">
        <f t="shared" si="5"/>
        <v>2.2217296495888701</v>
      </c>
      <c r="K36" s="486">
        <f t="shared" si="5"/>
        <v>2.1570114356151642</v>
      </c>
      <c r="L36" s="486">
        <f t="shared" si="5"/>
        <v>2.1021029926022301</v>
      </c>
      <c r="M36" s="486">
        <f t="shared" si="5"/>
        <v>2.0548198791042633</v>
      </c>
      <c r="N36" s="486">
        <f t="shared" si="5"/>
        <v>2.0135961902737214</v>
      </c>
      <c r="O36" s="486">
        <f t="shared" si="5"/>
        <v>1.9772774170709817</v>
      </c>
      <c r="P36" s="486">
        <f t="shared" si="5"/>
        <v>1.9449919401104485</v>
      </c>
      <c r="Q36" s="486">
        <f t="shared" si="5"/>
        <v>1.9160682349942708</v>
      </c>
      <c r="R36" s="486">
        <f t="shared" si="4"/>
        <v>1.8899797836147545</v>
      </c>
      <c r="S36" s="486">
        <f t="shared" si="4"/>
        <v>1.8663073884048085</v>
      </c>
      <c r="T36" s="486">
        <f t="shared" si="4"/>
        <v>1.8447127606927305</v>
      </c>
      <c r="U36" s="486">
        <f t="shared" si="4"/>
        <v>1.8249196125073801</v>
      </c>
      <c r="V36" s="486">
        <f t="shared" si="4"/>
        <v>1.8066998625356288</v>
      </c>
      <c r="W36" s="486">
        <f t="shared" si="4"/>
        <v>1.7898634022308553</v>
      </c>
      <c r="X36" s="486">
        <f t="shared" si="4"/>
        <v>1.774250387597734</v>
      </c>
      <c r="Y36" s="486">
        <f t="shared" si="4"/>
        <v>1.7597253535306494</v>
      </c>
      <c r="Z36" s="486">
        <f t="shared" si="7"/>
        <v>1.7461726637423378</v>
      </c>
      <c r="AA36" s="486">
        <f t="shared" si="7"/>
        <v>1.7334929532364187</v>
      </c>
      <c r="AB36" s="486">
        <f t="shared" si="7"/>
        <v>1.7216003178863957</v>
      </c>
      <c r="AC36" s="486">
        <f t="shared" si="7"/>
        <v>1.7104200730120425</v>
      </c>
      <c r="AD36" s="486">
        <f t="shared" si="7"/>
        <v>1.6998869500093319</v>
      </c>
      <c r="AE36" s="486">
        <f t="shared" si="7"/>
        <v>1.6899436336036111</v>
      </c>
      <c r="AF36" s="486">
        <f t="shared" si="7"/>
        <v>1.6141473076506445</v>
      </c>
      <c r="AG36" s="486">
        <f t="shared" si="7"/>
        <v>1.5299415605747522</v>
      </c>
      <c r="AH36" s="487">
        <f t="shared" si="7"/>
        <v>1.4326765684304941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/>
  </sheetViews>
  <sheetFormatPr defaultRowHeight="13.5"/>
  <cols>
    <col min="1" max="1" width="7.875" bestFit="1" customWidth="1"/>
    <col min="2" max="21" width="4.5" customWidth="1"/>
  </cols>
  <sheetData>
    <row r="1" spans="1:21">
      <c r="A1" s="468" t="s">
        <v>585</v>
      </c>
      <c r="B1" s="468" t="s">
        <v>586</v>
      </c>
      <c r="C1" s="468"/>
    </row>
    <row r="2" spans="1:21">
      <c r="A2" s="468"/>
      <c r="B2" s="468"/>
      <c r="C2" s="468"/>
      <c r="D2" s="468"/>
    </row>
    <row r="3" spans="1:21">
      <c r="A3" t="s">
        <v>587</v>
      </c>
    </row>
    <row r="4" spans="1:21" ht="14.25">
      <c r="A4" s="489" t="s">
        <v>588</v>
      </c>
      <c r="B4" s="490">
        <v>1</v>
      </c>
      <c r="C4" s="490">
        <v>2</v>
      </c>
      <c r="D4" s="490">
        <v>3</v>
      </c>
      <c r="E4" s="490">
        <v>4</v>
      </c>
      <c r="F4" s="490">
        <v>5</v>
      </c>
      <c r="G4" s="490">
        <v>6</v>
      </c>
      <c r="H4" s="490">
        <v>7</v>
      </c>
      <c r="I4" s="490">
        <v>8</v>
      </c>
      <c r="J4" s="490">
        <v>9</v>
      </c>
      <c r="K4" s="490">
        <v>10</v>
      </c>
      <c r="L4" s="490">
        <v>11</v>
      </c>
      <c r="M4" s="490">
        <v>12</v>
      </c>
      <c r="N4" s="490">
        <v>13</v>
      </c>
      <c r="O4" s="490">
        <v>14</v>
      </c>
      <c r="P4" s="490">
        <v>15</v>
      </c>
      <c r="Q4" s="490">
        <v>16</v>
      </c>
      <c r="R4" s="490">
        <v>17</v>
      </c>
      <c r="S4" s="490">
        <v>18</v>
      </c>
      <c r="T4" s="490">
        <v>19</v>
      </c>
      <c r="U4" s="491">
        <v>20</v>
      </c>
    </row>
    <row r="5" spans="1:21">
      <c r="A5" s="492">
        <v>1</v>
      </c>
      <c r="B5" s="493" t="s">
        <v>589</v>
      </c>
      <c r="C5" s="493" t="s">
        <v>589</v>
      </c>
      <c r="D5" s="493" t="s">
        <v>589</v>
      </c>
      <c r="E5" s="493" t="s">
        <v>589</v>
      </c>
      <c r="F5" s="493" t="s">
        <v>589</v>
      </c>
      <c r="G5" s="493" t="s">
        <v>589</v>
      </c>
      <c r="H5" s="493" t="s">
        <v>589</v>
      </c>
      <c r="I5" s="493" t="s">
        <v>589</v>
      </c>
      <c r="J5" s="493" t="s">
        <v>589</v>
      </c>
      <c r="K5" s="493" t="s">
        <v>589</v>
      </c>
      <c r="L5" s="493" t="s">
        <v>589</v>
      </c>
      <c r="M5" s="493" t="s">
        <v>589</v>
      </c>
      <c r="N5" s="493" t="s">
        <v>589</v>
      </c>
      <c r="O5" s="493" t="s">
        <v>589</v>
      </c>
      <c r="P5" s="493" t="s">
        <v>589</v>
      </c>
      <c r="Q5" s="493" t="s">
        <v>589</v>
      </c>
      <c r="R5" s="493" t="s">
        <v>589</v>
      </c>
      <c r="S5" s="493" t="s">
        <v>589</v>
      </c>
      <c r="T5" s="493" t="s">
        <v>589</v>
      </c>
      <c r="U5" s="494" t="s">
        <v>589</v>
      </c>
    </row>
    <row r="6" spans="1:21">
      <c r="A6" s="492">
        <v>2</v>
      </c>
      <c r="B6" s="493" t="s">
        <v>589</v>
      </c>
      <c r="C6" s="493" t="s">
        <v>589</v>
      </c>
      <c r="D6" s="493" t="s">
        <v>589</v>
      </c>
      <c r="E6" s="493" t="s">
        <v>589</v>
      </c>
      <c r="F6" s="493" t="s">
        <v>589</v>
      </c>
      <c r="G6" s="493" t="s">
        <v>589</v>
      </c>
      <c r="H6" s="493" t="s">
        <v>589</v>
      </c>
      <c r="I6" s="493">
        <v>0</v>
      </c>
      <c r="J6" s="493">
        <v>0</v>
      </c>
      <c r="K6" s="493">
        <v>0</v>
      </c>
      <c r="L6" s="493">
        <v>0</v>
      </c>
      <c r="M6" s="493">
        <v>1</v>
      </c>
      <c r="N6" s="493">
        <v>1</v>
      </c>
      <c r="O6" s="493">
        <v>1</v>
      </c>
      <c r="P6" s="493">
        <v>1</v>
      </c>
      <c r="Q6" s="493">
        <v>1</v>
      </c>
      <c r="R6" s="493">
        <v>2</v>
      </c>
      <c r="S6" s="493">
        <v>2</v>
      </c>
      <c r="T6" s="493">
        <v>2</v>
      </c>
      <c r="U6" s="494">
        <v>2</v>
      </c>
    </row>
    <row r="7" spans="1:21">
      <c r="A7" s="492">
        <v>3</v>
      </c>
      <c r="B7" s="493" t="s">
        <v>589</v>
      </c>
      <c r="C7" s="493" t="s">
        <v>589</v>
      </c>
      <c r="D7" s="493" t="s">
        <v>589</v>
      </c>
      <c r="E7" s="493" t="s">
        <v>589</v>
      </c>
      <c r="F7" s="493">
        <v>0</v>
      </c>
      <c r="G7" s="493">
        <v>1</v>
      </c>
      <c r="H7" s="493">
        <v>1</v>
      </c>
      <c r="I7" s="493">
        <v>2</v>
      </c>
      <c r="J7" s="493">
        <v>2</v>
      </c>
      <c r="K7" s="493">
        <v>3</v>
      </c>
      <c r="L7" s="493">
        <v>3</v>
      </c>
      <c r="M7" s="493">
        <v>4</v>
      </c>
      <c r="N7" s="493">
        <v>4</v>
      </c>
      <c r="O7" s="493">
        <v>5</v>
      </c>
      <c r="P7" s="493">
        <v>5</v>
      </c>
      <c r="Q7" s="493">
        <v>6</v>
      </c>
      <c r="R7" s="493">
        <v>6</v>
      </c>
      <c r="S7" s="493">
        <v>7</v>
      </c>
      <c r="T7" s="493">
        <v>7</v>
      </c>
      <c r="U7" s="494">
        <v>8</v>
      </c>
    </row>
    <row r="8" spans="1:21">
      <c r="A8" s="492">
        <v>4</v>
      </c>
      <c r="B8" s="493" t="s">
        <v>589</v>
      </c>
      <c r="C8" s="493" t="s">
        <v>589</v>
      </c>
      <c r="D8" s="493" t="s">
        <v>589</v>
      </c>
      <c r="E8" s="493">
        <v>0</v>
      </c>
      <c r="F8" s="493">
        <v>1</v>
      </c>
      <c r="G8" s="493">
        <v>2</v>
      </c>
      <c r="H8" s="493">
        <v>3</v>
      </c>
      <c r="I8" s="493">
        <v>4</v>
      </c>
      <c r="J8" s="493">
        <v>4</v>
      </c>
      <c r="K8" s="493">
        <v>5</v>
      </c>
      <c r="L8" s="493">
        <v>6</v>
      </c>
      <c r="M8" s="493">
        <v>7</v>
      </c>
      <c r="N8" s="493">
        <v>8</v>
      </c>
      <c r="O8" s="493">
        <v>9</v>
      </c>
      <c r="P8" s="493">
        <v>10</v>
      </c>
      <c r="Q8" s="493">
        <v>11</v>
      </c>
      <c r="R8" s="493">
        <v>11</v>
      </c>
      <c r="S8" s="493">
        <v>12</v>
      </c>
      <c r="T8" s="493">
        <v>13</v>
      </c>
      <c r="U8" s="494">
        <v>13</v>
      </c>
    </row>
    <row r="9" spans="1:21">
      <c r="A9" s="492">
        <v>5</v>
      </c>
      <c r="B9" s="493" t="s">
        <v>589</v>
      </c>
      <c r="C9" s="493" t="s">
        <v>589</v>
      </c>
      <c r="D9" s="493">
        <v>0</v>
      </c>
      <c r="E9" s="493">
        <v>1</v>
      </c>
      <c r="F9" s="493">
        <v>2</v>
      </c>
      <c r="G9" s="493">
        <v>3</v>
      </c>
      <c r="H9" s="493">
        <v>5</v>
      </c>
      <c r="I9" s="493">
        <v>6</v>
      </c>
      <c r="J9" s="493">
        <v>7</v>
      </c>
      <c r="K9" s="493">
        <v>8</v>
      </c>
      <c r="L9" s="493">
        <v>9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17</v>
      </c>
      <c r="S9" s="493">
        <v>18</v>
      </c>
      <c r="T9" s="493">
        <v>19</v>
      </c>
      <c r="U9" s="494">
        <v>20</v>
      </c>
    </row>
    <row r="10" spans="1:21">
      <c r="A10" s="492">
        <v>6</v>
      </c>
      <c r="B10" s="493" t="s">
        <v>589</v>
      </c>
      <c r="C10" s="493" t="s">
        <v>589</v>
      </c>
      <c r="D10" s="493">
        <v>1</v>
      </c>
      <c r="E10" s="493">
        <v>2</v>
      </c>
      <c r="F10" s="493">
        <v>3</v>
      </c>
      <c r="G10" s="493">
        <v>5</v>
      </c>
      <c r="H10" s="493">
        <v>6</v>
      </c>
      <c r="I10" s="493">
        <v>8</v>
      </c>
      <c r="J10" s="493">
        <v>10</v>
      </c>
      <c r="K10" s="493">
        <v>11</v>
      </c>
      <c r="L10" s="493">
        <v>13</v>
      </c>
      <c r="M10" s="493">
        <v>14</v>
      </c>
      <c r="N10" s="493">
        <v>16</v>
      </c>
      <c r="O10" s="493">
        <v>17</v>
      </c>
      <c r="P10" s="493">
        <v>19</v>
      </c>
      <c r="Q10" s="493">
        <v>21</v>
      </c>
      <c r="R10" s="493">
        <v>22</v>
      </c>
      <c r="S10" s="493">
        <v>24</v>
      </c>
      <c r="T10" s="493">
        <v>25</v>
      </c>
      <c r="U10" s="494">
        <v>27</v>
      </c>
    </row>
    <row r="11" spans="1:21">
      <c r="A11" s="492">
        <v>7</v>
      </c>
      <c r="B11" s="493" t="s">
        <v>589</v>
      </c>
      <c r="C11" s="493" t="s">
        <v>589</v>
      </c>
      <c r="D11" s="493">
        <v>1</v>
      </c>
      <c r="E11" s="493">
        <v>3</v>
      </c>
      <c r="F11" s="493">
        <v>5</v>
      </c>
      <c r="G11" s="493">
        <v>6</v>
      </c>
      <c r="H11" s="493">
        <v>8</v>
      </c>
      <c r="I11" s="493">
        <v>10</v>
      </c>
      <c r="J11" s="493">
        <v>12</v>
      </c>
      <c r="K11" s="493">
        <v>14</v>
      </c>
      <c r="L11" s="493">
        <v>16</v>
      </c>
      <c r="M11" s="493">
        <v>18</v>
      </c>
      <c r="N11" s="493">
        <v>20</v>
      </c>
      <c r="O11" s="493">
        <v>22</v>
      </c>
      <c r="P11" s="493">
        <v>24</v>
      </c>
      <c r="Q11" s="493">
        <v>26</v>
      </c>
      <c r="R11" s="493">
        <v>28</v>
      </c>
      <c r="S11" s="493">
        <v>30</v>
      </c>
      <c r="T11" s="493">
        <v>32</v>
      </c>
      <c r="U11" s="494">
        <v>34</v>
      </c>
    </row>
    <row r="12" spans="1:21">
      <c r="A12" s="492">
        <v>8</v>
      </c>
      <c r="B12" s="493" t="s">
        <v>589</v>
      </c>
      <c r="C12" s="493">
        <v>0</v>
      </c>
      <c r="D12" s="493">
        <v>2</v>
      </c>
      <c r="E12" s="493">
        <v>4</v>
      </c>
      <c r="F12" s="493">
        <v>6</v>
      </c>
      <c r="G12" s="493">
        <v>8</v>
      </c>
      <c r="H12" s="493">
        <v>10</v>
      </c>
      <c r="I12" s="493">
        <v>13</v>
      </c>
      <c r="J12" s="493">
        <v>15</v>
      </c>
      <c r="K12" s="493">
        <v>17</v>
      </c>
      <c r="L12" s="493">
        <v>19</v>
      </c>
      <c r="M12" s="493">
        <v>22</v>
      </c>
      <c r="N12" s="493">
        <v>24</v>
      </c>
      <c r="O12" s="493">
        <v>26</v>
      </c>
      <c r="P12" s="493">
        <v>29</v>
      </c>
      <c r="Q12" s="493">
        <v>31</v>
      </c>
      <c r="R12" s="493">
        <v>34</v>
      </c>
      <c r="S12" s="493">
        <v>36</v>
      </c>
      <c r="T12" s="493">
        <v>38</v>
      </c>
      <c r="U12" s="494">
        <v>41</v>
      </c>
    </row>
    <row r="13" spans="1:21">
      <c r="A13" s="492">
        <v>9</v>
      </c>
      <c r="B13" s="493" t="s">
        <v>589</v>
      </c>
      <c r="C13" s="493">
        <v>0</v>
      </c>
      <c r="D13" s="493">
        <v>2</v>
      </c>
      <c r="E13" s="493">
        <v>4</v>
      </c>
      <c r="F13" s="493">
        <v>7</v>
      </c>
      <c r="G13" s="493">
        <v>10</v>
      </c>
      <c r="H13" s="493">
        <v>12</v>
      </c>
      <c r="I13" s="493">
        <v>15</v>
      </c>
      <c r="J13" s="493">
        <v>17</v>
      </c>
      <c r="K13" s="493">
        <v>21</v>
      </c>
      <c r="L13" s="493">
        <v>23</v>
      </c>
      <c r="M13" s="493">
        <v>26</v>
      </c>
      <c r="N13" s="493">
        <v>28</v>
      </c>
      <c r="O13" s="493">
        <v>31</v>
      </c>
      <c r="P13" s="493">
        <v>34</v>
      </c>
      <c r="Q13" s="493">
        <v>37</v>
      </c>
      <c r="R13" s="493">
        <v>39</v>
      </c>
      <c r="S13" s="493">
        <v>42</v>
      </c>
      <c r="T13" s="493">
        <v>45</v>
      </c>
      <c r="U13" s="494">
        <v>48</v>
      </c>
    </row>
    <row r="14" spans="1:21">
      <c r="A14" s="492">
        <v>10</v>
      </c>
      <c r="B14" s="493" t="s">
        <v>589</v>
      </c>
      <c r="C14" s="493">
        <v>0</v>
      </c>
      <c r="D14" s="493">
        <v>3</v>
      </c>
      <c r="E14" s="493">
        <v>5</v>
      </c>
      <c r="F14" s="493">
        <v>8</v>
      </c>
      <c r="G14" s="493">
        <v>11</v>
      </c>
      <c r="H14" s="493">
        <v>14</v>
      </c>
      <c r="I14" s="493">
        <v>17</v>
      </c>
      <c r="J14" s="493">
        <v>20</v>
      </c>
      <c r="K14" s="493">
        <v>23</v>
      </c>
      <c r="L14" s="493">
        <v>26</v>
      </c>
      <c r="M14" s="493">
        <v>29</v>
      </c>
      <c r="N14" s="493">
        <v>33</v>
      </c>
      <c r="O14" s="493">
        <v>36</v>
      </c>
      <c r="P14" s="493">
        <v>39</v>
      </c>
      <c r="Q14" s="493">
        <v>42</v>
      </c>
      <c r="R14" s="493">
        <v>45</v>
      </c>
      <c r="S14" s="493">
        <v>48</v>
      </c>
      <c r="T14" s="493">
        <v>52</v>
      </c>
      <c r="U14" s="494">
        <v>55</v>
      </c>
    </row>
    <row r="15" spans="1:21">
      <c r="A15" s="492">
        <v>11</v>
      </c>
      <c r="B15" s="493" t="s">
        <v>589</v>
      </c>
      <c r="C15" s="493">
        <v>0</v>
      </c>
      <c r="D15" s="493">
        <v>3</v>
      </c>
      <c r="E15" s="493">
        <v>6</v>
      </c>
      <c r="F15" s="493">
        <v>9</v>
      </c>
      <c r="G15" s="493">
        <v>13</v>
      </c>
      <c r="H15" s="493">
        <v>16</v>
      </c>
      <c r="I15" s="493">
        <v>19</v>
      </c>
      <c r="J15" s="493">
        <v>23</v>
      </c>
      <c r="K15" s="493">
        <v>26</v>
      </c>
      <c r="L15" s="493">
        <v>30</v>
      </c>
      <c r="M15" s="493">
        <v>33</v>
      </c>
      <c r="N15" s="493">
        <v>37</v>
      </c>
      <c r="O15" s="493">
        <v>40</v>
      </c>
      <c r="P15" s="493">
        <v>44</v>
      </c>
      <c r="Q15" s="493">
        <v>47</v>
      </c>
      <c r="R15" s="493">
        <v>51</v>
      </c>
      <c r="S15" s="493">
        <v>55</v>
      </c>
      <c r="T15" s="493">
        <v>58</v>
      </c>
      <c r="U15" s="494">
        <v>62</v>
      </c>
    </row>
    <row r="16" spans="1:21">
      <c r="A16" s="492">
        <v>12</v>
      </c>
      <c r="B16" s="493" t="s">
        <v>589</v>
      </c>
      <c r="C16" s="493">
        <v>1</v>
      </c>
      <c r="D16" s="493">
        <v>4</v>
      </c>
      <c r="E16" s="493">
        <v>7</v>
      </c>
      <c r="F16" s="493">
        <v>11</v>
      </c>
      <c r="G16" s="493">
        <v>14</v>
      </c>
      <c r="H16" s="493">
        <v>18</v>
      </c>
      <c r="I16" s="493">
        <v>22</v>
      </c>
      <c r="J16" s="493">
        <v>26</v>
      </c>
      <c r="K16" s="493">
        <v>29</v>
      </c>
      <c r="L16" s="493">
        <v>33</v>
      </c>
      <c r="M16" s="493">
        <v>37</v>
      </c>
      <c r="N16" s="493">
        <v>41</v>
      </c>
      <c r="O16" s="493">
        <v>45</v>
      </c>
      <c r="P16" s="493">
        <v>49</v>
      </c>
      <c r="Q16" s="493">
        <v>53</v>
      </c>
      <c r="R16" s="493">
        <v>57</v>
      </c>
      <c r="S16" s="493">
        <v>61</v>
      </c>
      <c r="T16" s="493">
        <v>65</v>
      </c>
      <c r="U16" s="494">
        <v>69</v>
      </c>
    </row>
    <row r="17" spans="1:21">
      <c r="A17" s="492">
        <v>13</v>
      </c>
      <c r="B17" s="493" t="s">
        <v>589</v>
      </c>
      <c r="C17" s="493">
        <v>1</v>
      </c>
      <c r="D17" s="493">
        <v>4</v>
      </c>
      <c r="E17" s="493">
        <v>8</v>
      </c>
      <c r="F17" s="493">
        <v>12</v>
      </c>
      <c r="G17" s="493">
        <v>16</v>
      </c>
      <c r="H17" s="493">
        <v>20</v>
      </c>
      <c r="I17" s="493">
        <v>24</v>
      </c>
      <c r="J17" s="493">
        <v>28</v>
      </c>
      <c r="K17" s="493">
        <v>33</v>
      </c>
      <c r="L17" s="493">
        <v>37</v>
      </c>
      <c r="M17" s="493">
        <v>41</v>
      </c>
      <c r="N17" s="493">
        <v>45</v>
      </c>
      <c r="O17" s="493">
        <v>50</v>
      </c>
      <c r="P17" s="493">
        <v>54</v>
      </c>
      <c r="Q17" s="493">
        <v>59</v>
      </c>
      <c r="R17" s="493">
        <v>63</v>
      </c>
      <c r="S17" s="493">
        <v>67</v>
      </c>
      <c r="T17" s="493">
        <v>72</v>
      </c>
      <c r="U17" s="494">
        <v>76</v>
      </c>
    </row>
    <row r="18" spans="1:21">
      <c r="A18" s="492">
        <v>14</v>
      </c>
      <c r="B18" s="493" t="s">
        <v>589</v>
      </c>
      <c r="C18" s="493">
        <v>1</v>
      </c>
      <c r="D18" s="493">
        <v>5</v>
      </c>
      <c r="E18" s="493">
        <v>9</v>
      </c>
      <c r="F18" s="493">
        <v>13</v>
      </c>
      <c r="G18" s="493">
        <v>17</v>
      </c>
      <c r="H18" s="493">
        <v>22</v>
      </c>
      <c r="I18" s="493">
        <v>26</v>
      </c>
      <c r="J18" s="493">
        <v>31</v>
      </c>
      <c r="K18" s="493">
        <v>36</v>
      </c>
      <c r="L18" s="493">
        <v>40</v>
      </c>
      <c r="M18" s="493">
        <v>45</v>
      </c>
      <c r="N18" s="493">
        <v>50</v>
      </c>
      <c r="O18" s="493">
        <v>55</v>
      </c>
      <c r="P18" s="493">
        <v>59</v>
      </c>
      <c r="Q18" s="493">
        <v>64</v>
      </c>
      <c r="R18" s="493">
        <v>67</v>
      </c>
      <c r="S18" s="493">
        <v>74</v>
      </c>
      <c r="T18" s="493">
        <v>78</v>
      </c>
      <c r="U18" s="494">
        <v>83</v>
      </c>
    </row>
    <row r="19" spans="1:21">
      <c r="A19" s="492">
        <v>15</v>
      </c>
      <c r="B19" s="493" t="s">
        <v>589</v>
      </c>
      <c r="C19" s="493">
        <v>1</v>
      </c>
      <c r="D19" s="493">
        <v>5</v>
      </c>
      <c r="E19" s="493">
        <v>10</v>
      </c>
      <c r="F19" s="493">
        <v>14</v>
      </c>
      <c r="G19" s="493">
        <v>19</v>
      </c>
      <c r="H19" s="493">
        <v>24</v>
      </c>
      <c r="I19" s="493">
        <v>29</v>
      </c>
      <c r="J19" s="493">
        <v>34</v>
      </c>
      <c r="K19" s="493">
        <v>39</v>
      </c>
      <c r="L19" s="493">
        <v>44</v>
      </c>
      <c r="M19" s="493">
        <v>49</v>
      </c>
      <c r="N19" s="493">
        <v>54</v>
      </c>
      <c r="O19" s="493">
        <v>59</v>
      </c>
      <c r="P19" s="493">
        <v>64</v>
      </c>
      <c r="Q19" s="493">
        <v>70</v>
      </c>
      <c r="R19" s="493">
        <v>75</v>
      </c>
      <c r="S19" s="493">
        <v>80</v>
      </c>
      <c r="T19" s="493">
        <v>85</v>
      </c>
      <c r="U19" s="494">
        <v>90</v>
      </c>
    </row>
    <row r="20" spans="1:21">
      <c r="A20" s="492">
        <v>16</v>
      </c>
      <c r="B20" s="493" t="s">
        <v>589</v>
      </c>
      <c r="C20" s="493">
        <v>1</v>
      </c>
      <c r="D20" s="493">
        <v>6</v>
      </c>
      <c r="E20" s="493">
        <v>11</v>
      </c>
      <c r="F20" s="493">
        <v>15</v>
      </c>
      <c r="G20" s="493">
        <v>21</v>
      </c>
      <c r="H20" s="493">
        <v>26</v>
      </c>
      <c r="I20" s="493">
        <v>31</v>
      </c>
      <c r="J20" s="493">
        <v>37</v>
      </c>
      <c r="K20" s="493">
        <v>42</v>
      </c>
      <c r="L20" s="493">
        <v>47</v>
      </c>
      <c r="M20" s="493">
        <v>53</v>
      </c>
      <c r="N20" s="493">
        <v>59</v>
      </c>
      <c r="O20" s="493">
        <v>64</v>
      </c>
      <c r="P20" s="493">
        <v>70</v>
      </c>
      <c r="Q20" s="493">
        <v>75</v>
      </c>
      <c r="R20" s="493">
        <v>81</v>
      </c>
      <c r="S20" s="493">
        <v>86</v>
      </c>
      <c r="T20" s="493">
        <v>92</v>
      </c>
      <c r="U20" s="494">
        <v>98</v>
      </c>
    </row>
    <row r="21" spans="1:21">
      <c r="A21" s="492">
        <v>17</v>
      </c>
      <c r="B21" s="493" t="s">
        <v>589</v>
      </c>
      <c r="C21" s="493">
        <v>2</v>
      </c>
      <c r="D21" s="493">
        <v>6</v>
      </c>
      <c r="E21" s="493">
        <v>11</v>
      </c>
      <c r="F21" s="493">
        <v>17</v>
      </c>
      <c r="G21" s="493">
        <v>22</v>
      </c>
      <c r="H21" s="493">
        <v>28</v>
      </c>
      <c r="I21" s="493">
        <v>34</v>
      </c>
      <c r="J21" s="493">
        <v>39</v>
      </c>
      <c r="K21" s="493">
        <v>45</v>
      </c>
      <c r="L21" s="493">
        <v>51</v>
      </c>
      <c r="M21" s="493">
        <v>57</v>
      </c>
      <c r="N21" s="493">
        <v>63</v>
      </c>
      <c r="O21" s="493">
        <v>67</v>
      </c>
      <c r="P21" s="493">
        <v>75</v>
      </c>
      <c r="Q21" s="493">
        <v>81</v>
      </c>
      <c r="R21" s="493">
        <v>87</v>
      </c>
      <c r="S21" s="493">
        <v>93</v>
      </c>
      <c r="T21" s="493">
        <v>99</v>
      </c>
      <c r="U21" s="494">
        <v>105</v>
      </c>
    </row>
    <row r="22" spans="1:21">
      <c r="A22" s="492">
        <v>18</v>
      </c>
      <c r="B22" s="493" t="s">
        <v>589</v>
      </c>
      <c r="C22" s="493">
        <v>2</v>
      </c>
      <c r="D22" s="493">
        <v>7</v>
      </c>
      <c r="E22" s="493">
        <v>12</v>
      </c>
      <c r="F22" s="493">
        <v>18</v>
      </c>
      <c r="G22" s="493">
        <v>24</v>
      </c>
      <c r="H22" s="493">
        <v>30</v>
      </c>
      <c r="I22" s="493">
        <v>36</v>
      </c>
      <c r="J22" s="493">
        <v>42</v>
      </c>
      <c r="K22" s="493">
        <v>48</v>
      </c>
      <c r="L22" s="493">
        <v>55</v>
      </c>
      <c r="M22" s="493">
        <v>61</v>
      </c>
      <c r="N22" s="493">
        <v>67</v>
      </c>
      <c r="O22" s="493">
        <v>74</v>
      </c>
      <c r="P22" s="493">
        <v>80</v>
      </c>
      <c r="Q22" s="493">
        <v>86</v>
      </c>
      <c r="R22" s="493">
        <v>93</v>
      </c>
      <c r="S22" s="493">
        <v>99</v>
      </c>
      <c r="T22" s="493">
        <v>106</v>
      </c>
      <c r="U22" s="494">
        <v>112</v>
      </c>
    </row>
    <row r="23" spans="1:21">
      <c r="A23" s="492">
        <v>19</v>
      </c>
      <c r="B23" s="493" t="s">
        <v>589</v>
      </c>
      <c r="C23" s="493">
        <v>2</v>
      </c>
      <c r="D23" s="493">
        <v>7</v>
      </c>
      <c r="E23" s="493">
        <v>13</v>
      </c>
      <c r="F23" s="493">
        <v>19</v>
      </c>
      <c r="G23" s="493">
        <v>25</v>
      </c>
      <c r="H23" s="493">
        <v>32</v>
      </c>
      <c r="I23" s="493">
        <v>38</v>
      </c>
      <c r="J23" s="493">
        <v>45</v>
      </c>
      <c r="K23" s="493">
        <v>52</v>
      </c>
      <c r="L23" s="493">
        <v>58</v>
      </c>
      <c r="M23" s="493">
        <v>65</v>
      </c>
      <c r="N23" s="493">
        <v>72</v>
      </c>
      <c r="O23" s="493">
        <v>78</v>
      </c>
      <c r="P23" s="493">
        <v>85</v>
      </c>
      <c r="Q23" s="493">
        <v>92</v>
      </c>
      <c r="R23" s="493">
        <v>99</v>
      </c>
      <c r="S23" s="493">
        <v>106</v>
      </c>
      <c r="T23" s="493">
        <v>113</v>
      </c>
      <c r="U23" s="494">
        <v>119</v>
      </c>
    </row>
    <row r="24" spans="1:21">
      <c r="A24" s="495">
        <v>20</v>
      </c>
      <c r="B24" s="496" t="s">
        <v>589</v>
      </c>
      <c r="C24" s="496">
        <v>2</v>
      </c>
      <c r="D24" s="496">
        <v>8</v>
      </c>
      <c r="E24" s="496">
        <v>14</v>
      </c>
      <c r="F24" s="496">
        <v>20</v>
      </c>
      <c r="G24" s="496">
        <v>27</v>
      </c>
      <c r="H24" s="496">
        <v>34</v>
      </c>
      <c r="I24" s="496">
        <v>41</v>
      </c>
      <c r="J24" s="496">
        <v>48</v>
      </c>
      <c r="K24" s="496">
        <v>55</v>
      </c>
      <c r="L24" s="496">
        <v>62</v>
      </c>
      <c r="M24" s="496">
        <v>69</v>
      </c>
      <c r="N24" s="496">
        <v>76</v>
      </c>
      <c r="O24" s="496">
        <v>83</v>
      </c>
      <c r="P24" s="496">
        <v>90</v>
      </c>
      <c r="Q24" s="496">
        <v>98</v>
      </c>
      <c r="R24" s="496">
        <v>105</v>
      </c>
      <c r="S24" s="496">
        <v>112</v>
      </c>
      <c r="T24" s="496">
        <v>119</v>
      </c>
      <c r="U24" s="497">
        <v>127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C2" sqref="C2"/>
    </sheetView>
  </sheetViews>
  <sheetFormatPr defaultRowHeight="13.5"/>
  <cols>
    <col min="3" max="3" width="10.25" bestFit="1" customWidth="1"/>
    <col min="4" max="4" width="10" bestFit="1" customWidth="1"/>
    <col min="5" max="5" width="10.25" bestFit="1" customWidth="1"/>
    <col min="6" max="6" width="12.375" bestFit="1" customWidth="1"/>
    <col min="7" max="9" width="7.875" customWidth="1"/>
    <col min="10" max="10" width="13.875" bestFit="1" customWidth="1"/>
    <col min="11" max="12" width="10.125" bestFit="1" customWidth="1"/>
    <col min="13" max="13" width="9.625" bestFit="1" customWidth="1"/>
    <col min="14" max="14" width="12.125" bestFit="1" customWidth="1"/>
    <col min="15" max="15" width="11.5" bestFit="1" customWidth="1"/>
    <col min="16" max="17" width="8.75" customWidth="1"/>
    <col min="259" max="259" width="10.25" bestFit="1" customWidth="1"/>
    <col min="260" max="260" width="10" bestFit="1" customWidth="1"/>
    <col min="261" max="261" width="10.25" bestFit="1" customWidth="1"/>
    <col min="262" max="262" width="12.375" bestFit="1" customWidth="1"/>
    <col min="263" max="265" width="7.875" customWidth="1"/>
    <col min="266" max="266" width="14" bestFit="1" customWidth="1"/>
    <col min="267" max="268" width="10.125" bestFit="1" customWidth="1"/>
    <col min="269" max="269" width="9.625" bestFit="1" customWidth="1"/>
    <col min="270" max="270" width="10.125" bestFit="1" customWidth="1"/>
    <col min="271" max="271" width="11.5" bestFit="1" customWidth="1"/>
    <col min="272" max="273" width="8.75" customWidth="1"/>
    <col min="515" max="515" width="10.25" bestFit="1" customWidth="1"/>
    <col min="516" max="516" width="10" bestFit="1" customWidth="1"/>
    <col min="517" max="517" width="10.25" bestFit="1" customWidth="1"/>
    <col min="518" max="518" width="12.375" bestFit="1" customWidth="1"/>
    <col min="519" max="521" width="7.875" customWidth="1"/>
    <col min="522" max="522" width="14" bestFit="1" customWidth="1"/>
    <col min="523" max="524" width="10.125" bestFit="1" customWidth="1"/>
    <col min="525" max="525" width="9.625" bestFit="1" customWidth="1"/>
    <col min="526" max="526" width="10.125" bestFit="1" customWidth="1"/>
    <col min="527" max="527" width="11.5" bestFit="1" customWidth="1"/>
    <col min="528" max="529" width="8.75" customWidth="1"/>
    <col min="771" max="771" width="10.25" bestFit="1" customWidth="1"/>
    <col min="772" max="772" width="10" bestFit="1" customWidth="1"/>
    <col min="773" max="773" width="10.25" bestFit="1" customWidth="1"/>
    <col min="774" max="774" width="12.375" bestFit="1" customWidth="1"/>
    <col min="775" max="777" width="7.875" customWidth="1"/>
    <col min="778" max="778" width="14" bestFit="1" customWidth="1"/>
    <col min="779" max="780" width="10.125" bestFit="1" customWidth="1"/>
    <col min="781" max="781" width="9.625" bestFit="1" customWidth="1"/>
    <col min="782" max="782" width="10.125" bestFit="1" customWidth="1"/>
    <col min="783" max="783" width="11.5" bestFit="1" customWidth="1"/>
    <col min="784" max="785" width="8.75" customWidth="1"/>
    <col min="1027" max="1027" width="10.25" bestFit="1" customWidth="1"/>
    <col min="1028" max="1028" width="10" bestFit="1" customWidth="1"/>
    <col min="1029" max="1029" width="10.25" bestFit="1" customWidth="1"/>
    <col min="1030" max="1030" width="12.375" bestFit="1" customWidth="1"/>
    <col min="1031" max="1033" width="7.875" customWidth="1"/>
    <col min="1034" max="1034" width="14" bestFit="1" customWidth="1"/>
    <col min="1035" max="1036" width="10.125" bestFit="1" customWidth="1"/>
    <col min="1037" max="1037" width="9.625" bestFit="1" customWidth="1"/>
    <col min="1038" max="1038" width="10.125" bestFit="1" customWidth="1"/>
    <col min="1039" max="1039" width="11.5" bestFit="1" customWidth="1"/>
    <col min="1040" max="1041" width="8.75" customWidth="1"/>
    <col min="1283" max="1283" width="10.25" bestFit="1" customWidth="1"/>
    <col min="1284" max="1284" width="10" bestFit="1" customWidth="1"/>
    <col min="1285" max="1285" width="10.25" bestFit="1" customWidth="1"/>
    <col min="1286" max="1286" width="12.375" bestFit="1" customWidth="1"/>
    <col min="1287" max="1289" width="7.875" customWidth="1"/>
    <col min="1290" max="1290" width="14" bestFit="1" customWidth="1"/>
    <col min="1291" max="1292" width="10.125" bestFit="1" customWidth="1"/>
    <col min="1293" max="1293" width="9.625" bestFit="1" customWidth="1"/>
    <col min="1294" max="1294" width="10.125" bestFit="1" customWidth="1"/>
    <col min="1295" max="1295" width="11.5" bestFit="1" customWidth="1"/>
    <col min="1296" max="1297" width="8.75" customWidth="1"/>
    <col min="1539" max="1539" width="10.25" bestFit="1" customWidth="1"/>
    <col min="1540" max="1540" width="10" bestFit="1" customWidth="1"/>
    <col min="1541" max="1541" width="10.25" bestFit="1" customWidth="1"/>
    <col min="1542" max="1542" width="12.375" bestFit="1" customWidth="1"/>
    <col min="1543" max="1545" width="7.875" customWidth="1"/>
    <col min="1546" max="1546" width="14" bestFit="1" customWidth="1"/>
    <col min="1547" max="1548" width="10.125" bestFit="1" customWidth="1"/>
    <col min="1549" max="1549" width="9.625" bestFit="1" customWidth="1"/>
    <col min="1550" max="1550" width="10.125" bestFit="1" customWidth="1"/>
    <col min="1551" max="1551" width="11.5" bestFit="1" customWidth="1"/>
    <col min="1552" max="1553" width="8.75" customWidth="1"/>
    <col min="1795" max="1795" width="10.25" bestFit="1" customWidth="1"/>
    <col min="1796" max="1796" width="10" bestFit="1" customWidth="1"/>
    <col min="1797" max="1797" width="10.25" bestFit="1" customWidth="1"/>
    <col min="1798" max="1798" width="12.375" bestFit="1" customWidth="1"/>
    <col min="1799" max="1801" width="7.875" customWidth="1"/>
    <col min="1802" max="1802" width="14" bestFit="1" customWidth="1"/>
    <col min="1803" max="1804" width="10.125" bestFit="1" customWidth="1"/>
    <col min="1805" max="1805" width="9.625" bestFit="1" customWidth="1"/>
    <col min="1806" max="1806" width="10.125" bestFit="1" customWidth="1"/>
    <col min="1807" max="1807" width="11.5" bestFit="1" customWidth="1"/>
    <col min="1808" max="1809" width="8.75" customWidth="1"/>
    <col min="2051" max="2051" width="10.25" bestFit="1" customWidth="1"/>
    <col min="2052" max="2052" width="10" bestFit="1" customWidth="1"/>
    <col min="2053" max="2053" width="10.25" bestFit="1" customWidth="1"/>
    <col min="2054" max="2054" width="12.375" bestFit="1" customWidth="1"/>
    <col min="2055" max="2057" width="7.875" customWidth="1"/>
    <col min="2058" max="2058" width="14" bestFit="1" customWidth="1"/>
    <col min="2059" max="2060" width="10.125" bestFit="1" customWidth="1"/>
    <col min="2061" max="2061" width="9.625" bestFit="1" customWidth="1"/>
    <col min="2062" max="2062" width="10.125" bestFit="1" customWidth="1"/>
    <col min="2063" max="2063" width="11.5" bestFit="1" customWidth="1"/>
    <col min="2064" max="2065" width="8.75" customWidth="1"/>
    <col min="2307" max="2307" width="10.25" bestFit="1" customWidth="1"/>
    <col min="2308" max="2308" width="10" bestFit="1" customWidth="1"/>
    <col min="2309" max="2309" width="10.25" bestFit="1" customWidth="1"/>
    <col min="2310" max="2310" width="12.375" bestFit="1" customWidth="1"/>
    <col min="2311" max="2313" width="7.875" customWidth="1"/>
    <col min="2314" max="2314" width="14" bestFit="1" customWidth="1"/>
    <col min="2315" max="2316" width="10.125" bestFit="1" customWidth="1"/>
    <col min="2317" max="2317" width="9.625" bestFit="1" customWidth="1"/>
    <col min="2318" max="2318" width="10.125" bestFit="1" customWidth="1"/>
    <col min="2319" max="2319" width="11.5" bestFit="1" customWidth="1"/>
    <col min="2320" max="2321" width="8.75" customWidth="1"/>
    <col min="2563" max="2563" width="10.25" bestFit="1" customWidth="1"/>
    <col min="2564" max="2564" width="10" bestFit="1" customWidth="1"/>
    <col min="2565" max="2565" width="10.25" bestFit="1" customWidth="1"/>
    <col min="2566" max="2566" width="12.375" bestFit="1" customWidth="1"/>
    <col min="2567" max="2569" width="7.875" customWidth="1"/>
    <col min="2570" max="2570" width="14" bestFit="1" customWidth="1"/>
    <col min="2571" max="2572" width="10.125" bestFit="1" customWidth="1"/>
    <col min="2573" max="2573" width="9.625" bestFit="1" customWidth="1"/>
    <col min="2574" max="2574" width="10.125" bestFit="1" customWidth="1"/>
    <col min="2575" max="2575" width="11.5" bestFit="1" customWidth="1"/>
    <col min="2576" max="2577" width="8.75" customWidth="1"/>
    <col min="2819" max="2819" width="10.25" bestFit="1" customWidth="1"/>
    <col min="2820" max="2820" width="10" bestFit="1" customWidth="1"/>
    <col min="2821" max="2821" width="10.25" bestFit="1" customWidth="1"/>
    <col min="2822" max="2822" width="12.375" bestFit="1" customWidth="1"/>
    <col min="2823" max="2825" width="7.875" customWidth="1"/>
    <col min="2826" max="2826" width="14" bestFit="1" customWidth="1"/>
    <col min="2827" max="2828" width="10.125" bestFit="1" customWidth="1"/>
    <col min="2829" max="2829" width="9.625" bestFit="1" customWidth="1"/>
    <col min="2830" max="2830" width="10.125" bestFit="1" customWidth="1"/>
    <col min="2831" max="2831" width="11.5" bestFit="1" customWidth="1"/>
    <col min="2832" max="2833" width="8.75" customWidth="1"/>
    <col min="3075" max="3075" width="10.25" bestFit="1" customWidth="1"/>
    <col min="3076" max="3076" width="10" bestFit="1" customWidth="1"/>
    <col min="3077" max="3077" width="10.25" bestFit="1" customWidth="1"/>
    <col min="3078" max="3078" width="12.375" bestFit="1" customWidth="1"/>
    <col min="3079" max="3081" width="7.875" customWidth="1"/>
    <col min="3082" max="3082" width="14" bestFit="1" customWidth="1"/>
    <col min="3083" max="3084" width="10.125" bestFit="1" customWidth="1"/>
    <col min="3085" max="3085" width="9.625" bestFit="1" customWidth="1"/>
    <col min="3086" max="3086" width="10.125" bestFit="1" customWidth="1"/>
    <col min="3087" max="3087" width="11.5" bestFit="1" customWidth="1"/>
    <col min="3088" max="3089" width="8.75" customWidth="1"/>
    <col min="3331" max="3331" width="10.25" bestFit="1" customWidth="1"/>
    <col min="3332" max="3332" width="10" bestFit="1" customWidth="1"/>
    <col min="3333" max="3333" width="10.25" bestFit="1" customWidth="1"/>
    <col min="3334" max="3334" width="12.375" bestFit="1" customWidth="1"/>
    <col min="3335" max="3337" width="7.875" customWidth="1"/>
    <col min="3338" max="3338" width="14" bestFit="1" customWidth="1"/>
    <col min="3339" max="3340" width="10.125" bestFit="1" customWidth="1"/>
    <col min="3341" max="3341" width="9.625" bestFit="1" customWidth="1"/>
    <col min="3342" max="3342" width="10.125" bestFit="1" customWidth="1"/>
    <col min="3343" max="3343" width="11.5" bestFit="1" customWidth="1"/>
    <col min="3344" max="3345" width="8.75" customWidth="1"/>
    <col min="3587" max="3587" width="10.25" bestFit="1" customWidth="1"/>
    <col min="3588" max="3588" width="10" bestFit="1" customWidth="1"/>
    <col min="3589" max="3589" width="10.25" bestFit="1" customWidth="1"/>
    <col min="3590" max="3590" width="12.375" bestFit="1" customWidth="1"/>
    <col min="3591" max="3593" width="7.875" customWidth="1"/>
    <col min="3594" max="3594" width="14" bestFit="1" customWidth="1"/>
    <col min="3595" max="3596" width="10.125" bestFit="1" customWidth="1"/>
    <col min="3597" max="3597" width="9.625" bestFit="1" customWidth="1"/>
    <col min="3598" max="3598" width="10.125" bestFit="1" customWidth="1"/>
    <col min="3599" max="3599" width="11.5" bestFit="1" customWidth="1"/>
    <col min="3600" max="3601" width="8.75" customWidth="1"/>
    <col min="3843" max="3843" width="10.25" bestFit="1" customWidth="1"/>
    <col min="3844" max="3844" width="10" bestFit="1" customWidth="1"/>
    <col min="3845" max="3845" width="10.25" bestFit="1" customWidth="1"/>
    <col min="3846" max="3846" width="12.375" bestFit="1" customWidth="1"/>
    <col min="3847" max="3849" width="7.875" customWidth="1"/>
    <col min="3850" max="3850" width="14" bestFit="1" customWidth="1"/>
    <col min="3851" max="3852" width="10.125" bestFit="1" customWidth="1"/>
    <col min="3853" max="3853" width="9.625" bestFit="1" customWidth="1"/>
    <col min="3854" max="3854" width="10.125" bestFit="1" customWidth="1"/>
    <col min="3855" max="3855" width="11.5" bestFit="1" customWidth="1"/>
    <col min="3856" max="3857" width="8.75" customWidth="1"/>
    <col min="4099" max="4099" width="10.25" bestFit="1" customWidth="1"/>
    <col min="4100" max="4100" width="10" bestFit="1" customWidth="1"/>
    <col min="4101" max="4101" width="10.25" bestFit="1" customWidth="1"/>
    <col min="4102" max="4102" width="12.375" bestFit="1" customWidth="1"/>
    <col min="4103" max="4105" width="7.875" customWidth="1"/>
    <col min="4106" max="4106" width="14" bestFit="1" customWidth="1"/>
    <col min="4107" max="4108" width="10.125" bestFit="1" customWidth="1"/>
    <col min="4109" max="4109" width="9.625" bestFit="1" customWidth="1"/>
    <col min="4110" max="4110" width="10.125" bestFit="1" customWidth="1"/>
    <col min="4111" max="4111" width="11.5" bestFit="1" customWidth="1"/>
    <col min="4112" max="4113" width="8.75" customWidth="1"/>
    <col min="4355" max="4355" width="10.25" bestFit="1" customWidth="1"/>
    <col min="4356" max="4356" width="10" bestFit="1" customWidth="1"/>
    <col min="4357" max="4357" width="10.25" bestFit="1" customWidth="1"/>
    <col min="4358" max="4358" width="12.375" bestFit="1" customWidth="1"/>
    <col min="4359" max="4361" width="7.875" customWidth="1"/>
    <col min="4362" max="4362" width="14" bestFit="1" customWidth="1"/>
    <col min="4363" max="4364" width="10.125" bestFit="1" customWidth="1"/>
    <col min="4365" max="4365" width="9.625" bestFit="1" customWidth="1"/>
    <col min="4366" max="4366" width="10.125" bestFit="1" customWidth="1"/>
    <col min="4367" max="4367" width="11.5" bestFit="1" customWidth="1"/>
    <col min="4368" max="4369" width="8.75" customWidth="1"/>
    <col min="4611" max="4611" width="10.25" bestFit="1" customWidth="1"/>
    <col min="4612" max="4612" width="10" bestFit="1" customWidth="1"/>
    <col min="4613" max="4613" width="10.25" bestFit="1" customWidth="1"/>
    <col min="4614" max="4614" width="12.375" bestFit="1" customWidth="1"/>
    <col min="4615" max="4617" width="7.875" customWidth="1"/>
    <col min="4618" max="4618" width="14" bestFit="1" customWidth="1"/>
    <col min="4619" max="4620" width="10.125" bestFit="1" customWidth="1"/>
    <col min="4621" max="4621" width="9.625" bestFit="1" customWidth="1"/>
    <col min="4622" max="4622" width="10.125" bestFit="1" customWidth="1"/>
    <col min="4623" max="4623" width="11.5" bestFit="1" customWidth="1"/>
    <col min="4624" max="4625" width="8.75" customWidth="1"/>
    <col min="4867" max="4867" width="10.25" bestFit="1" customWidth="1"/>
    <col min="4868" max="4868" width="10" bestFit="1" customWidth="1"/>
    <col min="4869" max="4869" width="10.25" bestFit="1" customWidth="1"/>
    <col min="4870" max="4870" width="12.375" bestFit="1" customWidth="1"/>
    <col min="4871" max="4873" width="7.875" customWidth="1"/>
    <col min="4874" max="4874" width="14" bestFit="1" customWidth="1"/>
    <col min="4875" max="4876" width="10.125" bestFit="1" customWidth="1"/>
    <col min="4877" max="4877" width="9.625" bestFit="1" customWidth="1"/>
    <col min="4878" max="4878" width="10.125" bestFit="1" customWidth="1"/>
    <col min="4879" max="4879" width="11.5" bestFit="1" customWidth="1"/>
    <col min="4880" max="4881" width="8.75" customWidth="1"/>
    <col min="5123" max="5123" width="10.25" bestFit="1" customWidth="1"/>
    <col min="5124" max="5124" width="10" bestFit="1" customWidth="1"/>
    <col min="5125" max="5125" width="10.25" bestFit="1" customWidth="1"/>
    <col min="5126" max="5126" width="12.375" bestFit="1" customWidth="1"/>
    <col min="5127" max="5129" width="7.875" customWidth="1"/>
    <col min="5130" max="5130" width="14" bestFit="1" customWidth="1"/>
    <col min="5131" max="5132" width="10.125" bestFit="1" customWidth="1"/>
    <col min="5133" max="5133" width="9.625" bestFit="1" customWidth="1"/>
    <col min="5134" max="5134" width="10.125" bestFit="1" customWidth="1"/>
    <col min="5135" max="5135" width="11.5" bestFit="1" customWidth="1"/>
    <col min="5136" max="5137" width="8.75" customWidth="1"/>
    <col min="5379" max="5379" width="10.25" bestFit="1" customWidth="1"/>
    <col min="5380" max="5380" width="10" bestFit="1" customWidth="1"/>
    <col min="5381" max="5381" width="10.25" bestFit="1" customWidth="1"/>
    <col min="5382" max="5382" width="12.375" bestFit="1" customWidth="1"/>
    <col min="5383" max="5385" width="7.875" customWidth="1"/>
    <col min="5386" max="5386" width="14" bestFit="1" customWidth="1"/>
    <col min="5387" max="5388" width="10.125" bestFit="1" customWidth="1"/>
    <col min="5389" max="5389" width="9.625" bestFit="1" customWidth="1"/>
    <col min="5390" max="5390" width="10.125" bestFit="1" customWidth="1"/>
    <col min="5391" max="5391" width="11.5" bestFit="1" customWidth="1"/>
    <col min="5392" max="5393" width="8.75" customWidth="1"/>
    <col min="5635" max="5635" width="10.25" bestFit="1" customWidth="1"/>
    <col min="5636" max="5636" width="10" bestFit="1" customWidth="1"/>
    <col min="5637" max="5637" width="10.25" bestFit="1" customWidth="1"/>
    <col min="5638" max="5638" width="12.375" bestFit="1" customWidth="1"/>
    <col min="5639" max="5641" width="7.875" customWidth="1"/>
    <col min="5642" max="5642" width="14" bestFit="1" customWidth="1"/>
    <col min="5643" max="5644" width="10.125" bestFit="1" customWidth="1"/>
    <col min="5645" max="5645" width="9.625" bestFit="1" customWidth="1"/>
    <col min="5646" max="5646" width="10.125" bestFit="1" customWidth="1"/>
    <col min="5647" max="5647" width="11.5" bestFit="1" customWidth="1"/>
    <col min="5648" max="5649" width="8.75" customWidth="1"/>
    <col min="5891" max="5891" width="10.25" bestFit="1" customWidth="1"/>
    <col min="5892" max="5892" width="10" bestFit="1" customWidth="1"/>
    <col min="5893" max="5893" width="10.25" bestFit="1" customWidth="1"/>
    <col min="5894" max="5894" width="12.375" bestFit="1" customWidth="1"/>
    <col min="5895" max="5897" width="7.875" customWidth="1"/>
    <col min="5898" max="5898" width="14" bestFit="1" customWidth="1"/>
    <col min="5899" max="5900" width="10.125" bestFit="1" customWidth="1"/>
    <col min="5901" max="5901" width="9.625" bestFit="1" customWidth="1"/>
    <col min="5902" max="5902" width="10.125" bestFit="1" customWidth="1"/>
    <col min="5903" max="5903" width="11.5" bestFit="1" customWidth="1"/>
    <col min="5904" max="5905" width="8.75" customWidth="1"/>
    <col min="6147" max="6147" width="10.25" bestFit="1" customWidth="1"/>
    <col min="6148" max="6148" width="10" bestFit="1" customWidth="1"/>
    <col min="6149" max="6149" width="10.25" bestFit="1" customWidth="1"/>
    <col min="6150" max="6150" width="12.375" bestFit="1" customWidth="1"/>
    <col min="6151" max="6153" width="7.875" customWidth="1"/>
    <col min="6154" max="6154" width="14" bestFit="1" customWidth="1"/>
    <col min="6155" max="6156" width="10.125" bestFit="1" customWidth="1"/>
    <col min="6157" max="6157" width="9.625" bestFit="1" customWidth="1"/>
    <col min="6158" max="6158" width="10.125" bestFit="1" customWidth="1"/>
    <col min="6159" max="6159" width="11.5" bestFit="1" customWidth="1"/>
    <col min="6160" max="6161" width="8.75" customWidth="1"/>
    <col min="6403" max="6403" width="10.25" bestFit="1" customWidth="1"/>
    <col min="6404" max="6404" width="10" bestFit="1" customWidth="1"/>
    <col min="6405" max="6405" width="10.25" bestFit="1" customWidth="1"/>
    <col min="6406" max="6406" width="12.375" bestFit="1" customWidth="1"/>
    <col min="6407" max="6409" width="7.875" customWidth="1"/>
    <col min="6410" max="6410" width="14" bestFit="1" customWidth="1"/>
    <col min="6411" max="6412" width="10.125" bestFit="1" customWidth="1"/>
    <col min="6413" max="6413" width="9.625" bestFit="1" customWidth="1"/>
    <col min="6414" max="6414" width="10.125" bestFit="1" customWidth="1"/>
    <col min="6415" max="6415" width="11.5" bestFit="1" customWidth="1"/>
    <col min="6416" max="6417" width="8.75" customWidth="1"/>
    <col min="6659" max="6659" width="10.25" bestFit="1" customWidth="1"/>
    <col min="6660" max="6660" width="10" bestFit="1" customWidth="1"/>
    <col min="6661" max="6661" width="10.25" bestFit="1" customWidth="1"/>
    <col min="6662" max="6662" width="12.375" bestFit="1" customWidth="1"/>
    <col min="6663" max="6665" width="7.875" customWidth="1"/>
    <col min="6666" max="6666" width="14" bestFit="1" customWidth="1"/>
    <col min="6667" max="6668" width="10.125" bestFit="1" customWidth="1"/>
    <col min="6669" max="6669" width="9.625" bestFit="1" customWidth="1"/>
    <col min="6670" max="6670" width="10.125" bestFit="1" customWidth="1"/>
    <col min="6671" max="6671" width="11.5" bestFit="1" customWidth="1"/>
    <col min="6672" max="6673" width="8.75" customWidth="1"/>
    <col min="6915" max="6915" width="10.25" bestFit="1" customWidth="1"/>
    <col min="6916" max="6916" width="10" bestFit="1" customWidth="1"/>
    <col min="6917" max="6917" width="10.25" bestFit="1" customWidth="1"/>
    <col min="6918" max="6918" width="12.375" bestFit="1" customWidth="1"/>
    <col min="6919" max="6921" width="7.875" customWidth="1"/>
    <col min="6922" max="6922" width="14" bestFit="1" customWidth="1"/>
    <col min="6923" max="6924" width="10.125" bestFit="1" customWidth="1"/>
    <col min="6925" max="6925" width="9.625" bestFit="1" customWidth="1"/>
    <col min="6926" max="6926" width="10.125" bestFit="1" customWidth="1"/>
    <col min="6927" max="6927" width="11.5" bestFit="1" customWidth="1"/>
    <col min="6928" max="6929" width="8.75" customWidth="1"/>
    <col min="7171" max="7171" width="10.25" bestFit="1" customWidth="1"/>
    <col min="7172" max="7172" width="10" bestFit="1" customWidth="1"/>
    <col min="7173" max="7173" width="10.25" bestFit="1" customWidth="1"/>
    <col min="7174" max="7174" width="12.375" bestFit="1" customWidth="1"/>
    <col min="7175" max="7177" width="7.875" customWidth="1"/>
    <col min="7178" max="7178" width="14" bestFit="1" customWidth="1"/>
    <col min="7179" max="7180" width="10.125" bestFit="1" customWidth="1"/>
    <col min="7181" max="7181" width="9.625" bestFit="1" customWidth="1"/>
    <col min="7182" max="7182" width="10.125" bestFit="1" customWidth="1"/>
    <col min="7183" max="7183" width="11.5" bestFit="1" customWidth="1"/>
    <col min="7184" max="7185" width="8.75" customWidth="1"/>
    <col min="7427" max="7427" width="10.25" bestFit="1" customWidth="1"/>
    <col min="7428" max="7428" width="10" bestFit="1" customWidth="1"/>
    <col min="7429" max="7429" width="10.25" bestFit="1" customWidth="1"/>
    <col min="7430" max="7430" width="12.375" bestFit="1" customWidth="1"/>
    <col min="7431" max="7433" width="7.875" customWidth="1"/>
    <col min="7434" max="7434" width="14" bestFit="1" customWidth="1"/>
    <col min="7435" max="7436" width="10.125" bestFit="1" customWidth="1"/>
    <col min="7437" max="7437" width="9.625" bestFit="1" customWidth="1"/>
    <col min="7438" max="7438" width="10.125" bestFit="1" customWidth="1"/>
    <col min="7439" max="7439" width="11.5" bestFit="1" customWidth="1"/>
    <col min="7440" max="7441" width="8.75" customWidth="1"/>
    <col min="7683" max="7683" width="10.25" bestFit="1" customWidth="1"/>
    <col min="7684" max="7684" width="10" bestFit="1" customWidth="1"/>
    <col min="7685" max="7685" width="10.25" bestFit="1" customWidth="1"/>
    <col min="7686" max="7686" width="12.375" bestFit="1" customWidth="1"/>
    <col min="7687" max="7689" width="7.875" customWidth="1"/>
    <col min="7690" max="7690" width="14" bestFit="1" customWidth="1"/>
    <col min="7691" max="7692" width="10.125" bestFit="1" customWidth="1"/>
    <col min="7693" max="7693" width="9.625" bestFit="1" customWidth="1"/>
    <col min="7694" max="7694" width="10.125" bestFit="1" customWidth="1"/>
    <col min="7695" max="7695" width="11.5" bestFit="1" customWidth="1"/>
    <col min="7696" max="7697" width="8.75" customWidth="1"/>
    <col min="7939" max="7939" width="10.25" bestFit="1" customWidth="1"/>
    <col min="7940" max="7940" width="10" bestFit="1" customWidth="1"/>
    <col min="7941" max="7941" width="10.25" bestFit="1" customWidth="1"/>
    <col min="7942" max="7942" width="12.375" bestFit="1" customWidth="1"/>
    <col min="7943" max="7945" width="7.875" customWidth="1"/>
    <col min="7946" max="7946" width="14" bestFit="1" customWidth="1"/>
    <col min="7947" max="7948" width="10.125" bestFit="1" customWidth="1"/>
    <col min="7949" max="7949" width="9.625" bestFit="1" customWidth="1"/>
    <col min="7950" max="7950" width="10.125" bestFit="1" customWidth="1"/>
    <col min="7951" max="7951" width="11.5" bestFit="1" customWidth="1"/>
    <col min="7952" max="7953" width="8.75" customWidth="1"/>
    <col min="8195" max="8195" width="10.25" bestFit="1" customWidth="1"/>
    <col min="8196" max="8196" width="10" bestFit="1" customWidth="1"/>
    <col min="8197" max="8197" width="10.25" bestFit="1" customWidth="1"/>
    <col min="8198" max="8198" width="12.375" bestFit="1" customWidth="1"/>
    <col min="8199" max="8201" width="7.875" customWidth="1"/>
    <col min="8202" max="8202" width="14" bestFit="1" customWidth="1"/>
    <col min="8203" max="8204" width="10.125" bestFit="1" customWidth="1"/>
    <col min="8205" max="8205" width="9.625" bestFit="1" customWidth="1"/>
    <col min="8206" max="8206" width="10.125" bestFit="1" customWidth="1"/>
    <col min="8207" max="8207" width="11.5" bestFit="1" customWidth="1"/>
    <col min="8208" max="8209" width="8.75" customWidth="1"/>
    <col min="8451" max="8451" width="10.25" bestFit="1" customWidth="1"/>
    <col min="8452" max="8452" width="10" bestFit="1" customWidth="1"/>
    <col min="8453" max="8453" width="10.25" bestFit="1" customWidth="1"/>
    <col min="8454" max="8454" width="12.375" bestFit="1" customWidth="1"/>
    <col min="8455" max="8457" width="7.875" customWidth="1"/>
    <col min="8458" max="8458" width="14" bestFit="1" customWidth="1"/>
    <col min="8459" max="8460" width="10.125" bestFit="1" customWidth="1"/>
    <col min="8461" max="8461" width="9.625" bestFit="1" customWidth="1"/>
    <col min="8462" max="8462" width="10.125" bestFit="1" customWidth="1"/>
    <col min="8463" max="8463" width="11.5" bestFit="1" customWidth="1"/>
    <col min="8464" max="8465" width="8.75" customWidth="1"/>
    <col min="8707" max="8707" width="10.25" bestFit="1" customWidth="1"/>
    <col min="8708" max="8708" width="10" bestFit="1" customWidth="1"/>
    <col min="8709" max="8709" width="10.25" bestFit="1" customWidth="1"/>
    <col min="8710" max="8710" width="12.375" bestFit="1" customWidth="1"/>
    <col min="8711" max="8713" width="7.875" customWidth="1"/>
    <col min="8714" max="8714" width="14" bestFit="1" customWidth="1"/>
    <col min="8715" max="8716" width="10.125" bestFit="1" customWidth="1"/>
    <col min="8717" max="8717" width="9.625" bestFit="1" customWidth="1"/>
    <col min="8718" max="8718" width="10.125" bestFit="1" customWidth="1"/>
    <col min="8719" max="8719" width="11.5" bestFit="1" customWidth="1"/>
    <col min="8720" max="8721" width="8.75" customWidth="1"/>
    <col min="8963" max="8963" width="10.25" bestFit="1" customWidth="1"/>
    <col min="8964" max="8964" width="10" bestFit="1" customWidth="1"/>
    <col min="8965" max="8965" width="10.25" bestFit="1" customWidth="1"/>
    <col min="8966" max="8966" width="12.375" bestFit="1" customWidth="1"/>
    <col min="8967" max="8969" width="7.875" customWidth="1"/>
    <col min="8970" max="8970" width="14" bestFit="1" customWidth="1"/>
    <col min="8971" max="8972" width="10.125" bestFit="1" customWidth="1"/>
    <col min="8973" max="8973" width="9.625" bestFit="1" customWidth="1"/>
    <col min="8974" max="8974" width="10.125" bestFit="1" customWidth="1"/>
    <col min="8975" max="8975" width="11.5" bestFit="1" customWidth="1"/>
    <col min="8976" max="8977" width="8.75" customWidth="1"/>
    <col min="9219" max="9219" width="10.25" bestFit="1" customWidth="1"/>
    <col min="9220" max="9220" width="10" bestFit="1" customWidth="1"/>
    <col min="9221" max="9221" width="10.25" bestFit="1" customWidth="1"/>
    <col min="9222" max="9222" width="12.375" bestFit="1" customWidth="1"/>
    <col min="9223" max="9225" width="7.875" customWidth="1"/>
    <col min="9226" max="9226" width="14" bestFit="1" customWidth="1"/>
    <col min="9227" max="9228" width="10.125" bestFit="1" customWidth="1"/>
    <col min="9229" max="9229" width="9.625" bestFit="1" customWidth="1"/>
    <col min="9230" max="9230" width="10.125" bestFit="1" customWidth="1"/>
    <col min="9231" max="9231" width="11.5" bestFit="1" customWidth="1"/>
    <col min="9232" max="9233" width="8.75" customWidth="1"/>
    <col min="9475" max="9475" width="10.25" bestFit="1" customWidth="1"/>
    <col min="9476" max="9476" width="10" bestFit="1" customWidth="1"/>
    <col min="9477" max="9477" width="10.25" bestFit="1" customWidth="1"/>
    <col min="9478" max="9478" width="12.375" bestFit="1" customWidth="1"/>
    <col min="9479" max="9481" width="7.875" customWidth="1"/>
    <col min="9482" max="9482" width="14" bestFit="1" customWidth="1"/>
    <col min="9483" max="9484" width="10.125" bestFit="1" customWidth="1"/>
    <col min="9485" max="9485" width="9.625" bestFit="1" customWidth="1"/>
    <col min="9486" max="9486" width="10.125" bestFit="1" customWidth="1"/>
    <col min="9487" max="9487" width="11.5" bestFit="1" customWidth="1"/>
    <col min="9488" max="9489" width="8.75" customWidth="1"/>
    <col min="9731" max="9731" width="10.25" bestFit="1" customWidth="1"/>
    <col min="9732" max="9732" width="10" bestFit="1" customWidth="1"/>
    <col min="9733" max="9733" width="10.25" bestFit="1" customWidth="1"/>
    <col min="9734" max="9734" width="12.375" bestFit="1" customWidth="1"/>
    <col min="9735" max="9737" width="7.875" customWidth="1"/>
    <col min="9738" max="9738" width="14" bestFit="1" customWidth="1"/>
    <col min="9739" max="9740" width="10.125" bestFit="1" customWidth="1"/>
    <col min="9741" max="9741" width="9.625" bestFit="1" customWidth="1"/>
    <col min="9742" max="9742" width="10.125" bestFit="1" customWidth="1"/>
    <col min="9743" max="9743" width="11.5" bestFit="1" customWidth="1"/>
    <col min="9744" max="9745" width="8.75" customWidth="1"/>
    <col min="9987" max="9987" width="10.25" bestFit="1" customWidth="1"/>
    <col min="9988" max="9988" width="10" bestFit="1" customWidth="1"/>
    <col min="9989" max="9989" width="10.25" bestFit="1" customWidth="1"/>
    <col min="9990" max="9990" width="12.375" bestFit="1" customWidth="1"/>
    <col min="9991" max="9993" width="7.875" customWidth="1"/>
    <col min="9994" max="9994" width="14" bestFit="1" customWidth="1"/>
    <col min="9995" max="9996" width="10.125" bestFit="1" customWidth="1"/>
    <col min="9997" max="9997" width="9.625" bestFit="1" customWidth="1"/>
    <col min="9998" max="9998" width="10.125" bestFit="1" customWidth="1"/>
    <col min="9999" max="9999" width="11.5" bestFit="1" customWidth="1"/>
    <col min="10000" max="10001" width="8.75" customWidth="1"/>
    <col min="10243" max="10243" width="10.25" bestFit="1" customWidth="1"/>
    <col min="10244" max="10244" width="10" bestFit="1" customWidth="1"/>
    <col min="10245" max="10245" width="10.25" bestFit="1" customWidth="1"/>
    <col min="10246" max="10246" width="12.375" bestFit="1" customWidth="1"/>
    <col min="10247" max="10249" width="7.875" customWidth="1"/>
    <col min="10250" max="10250" width="14" bestFit="1" customWidth="1"/>
    <col min="10251" max="10252" width="10.125" bestFit="1" customWidth="1"/>
    <col min="10253" max="10253" width="9.625" bestFit="1" customWidth="1"/>
    <col min="10254" max="10254" width="10.125" bestFit="1" customWidth="1"/>
    <col min="10255" max="10255" width="11.5" bestFit="1" customWidth="1"/>
    <col min="10256" max="10257" width="8.75" customWidth="1"/>
    <col min="10499" max="10499" width="10.25" bestFit="1" customWidth="1"/>
    <col min="10500" max="10500" width="10" bestFit="1" customWidth="1"/>
    <col min="10501" max="10501" width="10.25" bestFit="1" customWidth="1"/>
    <col min="10502" max="10502" width="12.375" bestFit="1" customWidth="1"/>
    <col min="10503" max="10505" width="7.875" customWidth="1"/>
    <col min="10506" max="10506" width="14" bestFit="1" customWidth="1"/>
    <col min="10507" max="10508" width="10.125" bestFit="1" customWidth="1"/>
    <col min="10509" max="10509" width="9.625" bestFit="1" customWidth="1"/>
    <col min="10510" max="10510" width="10.125" bestFit="1" customWidth="1"/>
    <col min="10511" max="10511" width="11.5" bestFit="1" customWidth="1"/>
    <col min="10512" max="10513" width="8.75" customWidth="1"/>
    <col min="10755" max="10755" width="10.25" bestFit="1" customWidth="1"/>
    <col min="10756" max="10756" width="10" bestFit="1" customWidth="1"/>
    <col min="10757" max="10757" width="10.25" bestFit="1" customWidth="1"/>
    <col min="10758" max="10758" width="12.375" bestFit="1" customWidth="1"/>
    <col min="10759" max="10761" width="7.875" customWidth="1"/>
    <col min="10762" max="10762" width="14" bestFit="1" customWidth="1"/>
    <col min="10763" max="10764" width="10.125" bestFit="1" customWidth="1"/>
    <col min="10765" max="10765" width="9.625" bestFit="1" customWidth="1"/>
    <col min="10766" max="10766" width="10.125" bestFit="1" customWidth="1"/>
    <col min="10767" max="10767" width="11.5" bestFit="1" customWidth="1"/>
    <col min="10768" max="10769" width="8.75" customWidth="1"/>
    <col min="11011" max="11011" width="10.25" bestFit="1" customWidth="1"/>
    <col min="11012" max="11012" width="10" bestFit="1" customWidth="1"/>
    <col min="11013" max="11013" width="10.25" bestFit="1" customWidth="1"/>
    <col min="11014" max="11014" width="12.375" bestFit="1" customWidth="1"/>
    <col min="11015" max="11017" width="7.875" customWidth="1"/>
    <col min="11018" max="11018" width="14" bestFit="1" customWidth="1"/>
    <col min="11019" max="11020" width="10.125" bestFit="1" customWidth="1"/>
    <col min="11021" max="11021" width="9.625" bestFit="1" customWidth="1"/>
    <col min="11022" max="11022" width="10.125" bestFit="1" customWidth="1"/>
    <col min="11023" max="11023" width="11.5" bestFit="1" customWidth="1"/>
    <col min="11024" max="11025" width="8.75" customWidth="1"/>
    <col min="11267" max="11267" width="10.25" bestFit="1" customWidth="1"/>
    <col min="11268" max="11268" width="10" bestFit="1" customWidth="1"/>
    <col min="11269" max="11269" width="10.25" bestFit="1" customWidth="1"/>
    <col min="11270" max="11270" width="12.375" bestFit="1" customWidth="1"/>
    <col min="11271" max="11273" width="7.875" customWidth="1"/>
    <col min="11274" max="11274" width="14" bestFit="1" customWidth="1"/>
    <col min="11275" max="11276" width="10.125" bestFit="1" customWidth="1"/>
    <col min="11277" max="11277" width="9.625" bestFit="1" customWidth="1"/>
    <col min="11278" max="11278" width="10.125" bestFit="1" customWidth="1"/>
    <col min="11279" max="11279" width="11.5" bestFit="1" customWidth="1"/>
    <col min="11280" max="11281" width="8.75" customWidth="1"/>
    <col min="11523" max="11523" width="10.25" bestFit="1" customWidth="1"/>
    <col min="11524" max="11524" width="10" bestFit="1" customWidth="1"/>
    <col min="11525" max="11525" width="10.25" bestFit="1" customWidth="1"/>
    <col min="11526" max="11526" width="12.375" bestFit="1" customWidth="1"/>
    <col min="11527" max="11529" width="7.875" customWidth="1"/>
    <col min="11530" max="11530" width="14" bestFit="1" customWidth="1"/>
    <col min="11531" max="11532" width="10.125" bestFit="1" customWidth="1"/>
    <col min="11533" max="11533" width="9.625" bestFit="1" customWidth="1"/>
    <col min="11534" max="11534" width="10.125" bestFit="1" customWidth="1"/>
    <col min="11535" max="11535" width="11.5" bestFit="1" customWidth="1"/>
    <col min="11536" max="11537" width="8.75" customWidth="1"/>
    <col min="11779" max="11779" width="10.25" bestFit="1" customWidth="1"/>
    <col min="11780" max="11780" width="10" bestFit="1" customWidth="1"/>
    <col min="11781" max="11781" width="10.25" bestFit="1" customWidth="1"/>
    <col min="11782" max="11782" width="12.375" bestFit="1" customWidth="1"/>
    <col min="11783" max="11785" width="7.875" customWidth="1"/>
    <col min="11786" max="11786" width="14" bestFit="1" customWidth="1"/>
    <col min="11787" max="11788" width="10.125" bestFit="1" customWidth="1"/>
    <col min="11789" max="11789" width="9.625" bestFit="1" customWidth="1"/>
    <col min="11790" max="11790" width="10.125" bestFit="1" customWidth="1"/>
    <col min="11791" max="11791" width="11.5" bestFit="1" customWidth="1"/>
    <col min="11792" max="11793" width="8.75" customWidth="1"/>
    <col min="12035" max="12035" width="10.25" bestFit="1" customWidth="1"/>
    <col min="12036" max="12036" width="10" bestFit="1" customWidth="1"/>
    <col min="12037" max="12037" width="10.25" bestFit="1" customWidth="1"/>
    <col min="12038" max="12038" width="12.375" bestFit="1" customWidth="1"/>
    <col min="12039" max="12041" width="7.875" customWidth="1"/>
    <col min="12042" max="12042" width="14" bestFit="1" customWidth="1"/>
    <col min="12043" max="12044" width="10.125" bestFit="1" customWidth="1"/>
    <col min="12045" max="12045" width="9.625" bestFit="1" customWidth="1"/>
    <col min="12046" max="12046" width="10.125" bestFit="1" customWidth="1"/>
    <col min="12047" max="12047" width="11.5" bestFit="1" customWidth="1"/>
    <col min="12048" max="12049" width="8.75" customWidth="1"/>
    <col min="12291" max="12291" width="10.25" bestFit="1" customWidth="1"/>
    <col min="12292" max="12292" width="10" bestFit="1" customWidth="1"/>
    <col min="12293" max="12293" width="10.25" bestFit="1" customWidth="1"/>
    <col min="12294" max="12294" width="12.375" bestFit="1" customWidth="1"/>
    <col min="12295" max="12297" width="7.875" customWidth="1"/>
    <col min="12298" max="12298" width="14" bestFit="1" customWidth="1"/>
    <col min="12299" max="12300" width="10.125" bestFit="1" customWidth="1"/>
    <col min="12301" max="12301" width="9.625" bestFit="1" customWidth="1"/>
    <col min="12302" max="12302" width="10.125" bestFit="1" customWidth="1"/>
    <col min="12303" max="12303" width="11.5" bestFit="1" customWidth="1"/>
    <col min="12304" max="12305" width="8.75" customWidth="1"/>
    <col min="12547" max="12547" width="10.25" bestFit="1" customWidth="1"/>
    <col min="12548" max="12548" width="10" bestFit="1" customWidth="1"/>
    <col min="12549" max="12549" width="10.25" bestFit="1" customWidth="1"/>
    <col min="12550" max="12550" width="12.375" bestFit="1" customWidth="1"/>
    <col min="12551" max="12553" width="7.875" customWidth="1"/>
    <col min="12554" max="12554" width="14" bestFit="1" customWidth="1"/>
    <col min="12555" max="12556" width="10.125" bestFit="1" customWidth="1"/>
    <col min="12557" max="12557" width="9.625" bestFit="1" customWidth="1"/>
    <col min="12558" max="12558" width="10.125" bestFit="1" customWidth="1"/>
    <col min="12559" max="12559" width="11.5" bestFit="1" customWidth="1"/>
    <col min="12560" max="12561" width="8.75" customWidth="1"/>
    <col min="12803" max="12803" width="10.25" bestFit="1" customWidth="1"/>
    <col min="12804" max="12804" width="10" bestFit="1" customWidth="1"/>
    <col min="12805" max="12805" width="10.25" bestFit="1" customWidth="1"/>
    <col min="12806" max="12806" width="12.375" bestFit="1" customWidth="1"/>
    <col min="12807" max="12809" width="7.875" customWidth="1"/>
    <col min="12810" max="12810" width="14" bestFit="1" customWidth="1"/>
    <col min="12811" max="12812" width="10.125" bestFit="1" customWidth="1"/>
    <col min="12813" max="12813" width="9.625" bestFit="1" customWidth="1"/>
    <col min="12814" max="12814" width="10.125" bestFit="1" customWidth="1"/>
    <col min="12815" max="12815" width="11.5" bestFit="1" customWidth="1"/>
    <col min="12816" max="12817" width="8.75" customWidth="1"/>
    <col min="13059" max="13059" width="10.25" bestFit="1" customWidth="1"/>
    <col min="13060" max="13060" width="10" bestFit="1" customWidth="1"/>
    <col min="13061" max="13061" width="10.25" bestFit="1" customWidth="1"/>
    <col min="13062" max="13062" width="12.375" bestFit="1" customWidth="1"/>
    <col min="13063" max="13065" width="7.875" customWidth="1"/>
    <col min="13066" max="13066" width="14" bestFit="1" customWidth="1"/>
    <col min="13067" max="13068" width="10.125" bestFit="1" customWidth="1"/>
    <col min="13069" max="13069" width="9.625" bestFit="1" customWidth="1"/>
    <col min="13070" max="13070" width="10.125" bestFit="1" customWidth="1"/>
    <col min="13071" max="13071" width="11.5" bestFit="1" customWidth="1"/>
    <col min="13072" max="13073" width="8.75" customWidth="1"/>
    <col min="13315" max="13315" width="10.25" bestFit="1" customWidth="1"/>
    <col min="13316" max="13316" width="10" bestFit="1" customWidth="1"/>
    <col min="13317" max="13317" width="10.25" bestFit="1" customWidth="1"/>
    <col min="13318" max="13318" width="12.375" bestFit="1" customWidth="1"/>
    <col min="13319" max="13321" width="7.875" customWidth="1"/>
    <col min="13322" max="13322" width="14" bestFit="1" customWidth="1"/>
    <col min="13323" max="13324" width="10.125" bestFit="1" customWidth="1"/>
    <col min="13325" max="13325" width="9.625" bestFit="1" customWidth="1"/>
    <col min="13326" max="13326" width="10.125" bestFit="1" customWidth="1"/>
    <col min="13327" max="13327" width="11.5" bestFit="1" customWidth="1"/>
    <col min="13328" max="13329" width="8.75" customWidth="1"/>
    <col min="13571" max="13571" width="10.25" bestFit="1" customWidth="1"/>
    <col min="13572" max="13572" width="10" bestFit="1" customWidth="1"/>
    <col min="13573" max="13573" width="10.25" bestFit="1" customWidth="1"/>
    <col min="13574" max="13574" width="12.375" bestFit="1" customWidth="1"/>
    <col min="13575" max="13577" width="7.875" customWidth="1"/>
    <col min="13578" max="13578" width="14" bestFit="1" customWidth="1"/>
    <col min="13579" max="13580" width="10.125" bestFit="1" customWidth="1"/>
    <col min="13581" max="13581" width="9.625" bestFit="1" customWidth="1"/>
    <col min="13582" max="13582" width="10.125" bestFit="1" customWidth="1"/>
    <col min="13583" max="13583" width="11.5" bestFit="1" customWidth="1"/>
    <col min="13584" max="13585" width="8.75" customWidth="1"/>
    <col min="13827" max="13827" width="10.25" bestFit="1" customWidth="1"/>
    <col min="13828" max="13828" width="10" bestFit="1" customWidth="1"/>
    <col min="13829" max="13829" width="10.25" bestFit="1" customWidth="1"/>
    <col min="13830" max="13830" width="12.375" bestFit="1" customWidth="1"/>
    <col min="13831" max="13833" width="7.875" customWidth="1"/>
    <col min="13834" max="13834" width="14" bestFit="1" customWidth="1"/>
    <col min="13835" max="13836" width="10.125" bestFit="1" customWidth="1"/>
    <col min="13837" max="13837" width="9.625" bestFit="1" customWidth="1"/>
    <col min="13838" max="13838" width="10.125" bestFit="1" customWidth="1"/>
    <col min="13839" max="13839" width="11.5" bestFit="1" customWidth="1"/>
    <col min="13840" max="13841" width="8.75" customWidth="1"/>
    <col min="14083" max="14083" width="10.25" bestFit="1" customWidth="1"/>
    <col min="14084" max="14084" width="10" bestFit="1" customWidth="1"/>
    <col min="14085" max="14085" width="10.25" bestFit="1" customWidth="1"/>
    <col min="14086" max="14086" width="12.375" bestFit="1" customWidth="1"/>
    <col min="14087" max="14089" width="7.875" customWidth="1"/>
    <col min="14090" max="14090" width="14" bestFit="1" customWidth="1"/>
    <col min="14091" max="14092" width="10.125" bestFit="1" customWidth="1"/>
    <col min="14093" max="14093" width="9.625" bestFit="1" customWidth="1"/>
    <col min="14094" max="14094" width="10.125" bestFit="1" customWidth="1"/>
    <col min="14095" max="14095" width="11.5" bestFit="1" customWidth="1"/>
    <col min="14096" max="14097" width="8.75" customWidth="1"/>
    <col min="14339" max="14339" width="10.25" bestFit="1" customWidth="1"/>
    <col min="14340" max="14340" width="10" bestFit="1" customWidth="1"/>
    <col min="14341" max="14341" width="10.25" bestFit="1" customWidth="1"/>
    <col min="14342" max="14342" width="12.375" bestFit="1" customWidth="1"/>
    <col min="14343" max="14345" width="7.875" customWidth="1"/>
    <col min="14346" max="14346" width="14" bestFit="1" customWidth="1"/>
    <col min="14347" max="14348" width="10.125" bestFit="1" customWidth="1"/>
    <col min="14349" max="14349" width="9.625" bestFit="1" customWidth="1"/>
    <col min="14350" max="14350" width="10.125" bestFit="1" customWidth="1"/>
    <col min="14351" max="14351" width="11.5" bestFit="1" customWidth="1"/>
    <col min="14352" max="14353" width="8.75" customWidth="1"/>
    <col min="14595" max="14595" width="10.25" bestFit="1" customWidth="1"/>
    <col min="14596" max="14596" width="10" bestFit="1" customWidth="1"/>
    <col min="14597" max="14597" width="10.25" bestFit="1" customWidth="1"/>
    <col min="14598" max="14598" width="12.375" bestFit="1" customWidth="1"/>
    <col min="14599" max="14601" width="7.875" customWidth="1"/>
    <col min="14602" max="14602" width="14" bestFit="1" customWidth="1"/>
    <col min="14603" max="14604" width="10.125" bestFit="1" customWidth="1"/>
    <col min="14605" max="14605" width="9.625" bestFit="1" customWidth="1"/>
    <col min="14606" max="14606" width="10.125" bestFit="1" customWidth="1"/>
    <col min="14607" max="14607" width="11.5" bestFit="1" customWidth="1"/>
    <col min="14608" max="14609" width="8.75" customWidth="1"/>
    <col min="14851" max="14851" width="10.25" bestFit="1" customWidth="1"/>
    <col min="14852" max="14852" width="10" bestFit="1" customWidth="1"/>
    <col min="14853" max="14853" width="10.25" bestFit="1" customWidth="1"/>
    <col min="14854" max="14854" width="12.375" bestFit="1" customWidth="1"/>
    <col min="14855" max="14857" width="7.875" customWidth="1"/>
    <col min="14858" max="14858" width="14" bestFit="1" customWidth="1"/>
    <col min="14859" max="14860" width="10.125" bestFit="1" customWidth="1"/>
    <col min="14861" max="14861" width="9.625" bestFit="1" customWidth="1"/>
    <col min="14862" max="14862" width="10.125" bestFit="1" customWidth="1"/>
    <col min="14863" max="14863" width="11.5" bestFit="1" customWidth="1"/>
    <col min="14864" max="14865" width="8.75" customWidth="1"/>
    <col min="15107" max="15107" width="10.25" bestFit="1" customWidth="1"/>
    <col min="15108" max="15108" width="10" bestFit="1" customWidth="1"/>
    <col min="15109" max="15109" width="10.25" bestFit="1" customWidth="1"/>
    <col min="15110" max="15110" width="12.375" bestFit="1" customWidth="1"/>
    <col min="15111" max="15113" width="7.875" customWidth="1"/>
    <col min="15114" max="15114" width="14" bestFit="1" customWidth="1"/>
    <col min="15115" max="15116" width="10.125" bestFit="1" customWidth="1"/>
    <col min="15117" max="15117" width="9.625" bestFit="1" customWidth="1"/>
    <col min="15118" max="15118" width="10.125" bestFit="1" customWidth="1"/>
    <col min="15119" max="15119" width="11.5" bestFit="1" customWidth="1"/>
    <col min="15120" max="15121" width="8.75" customWidth="1"/>
    <col min="15363" max="15363" width="10.25" bestFit="1" customWidth="1"/>
    <col min="15364" max="15364" width="10" bestFit="1" customWidth="1"/>
    <col min="15365" max="15365" width="10.25" bestFit="1" customWidth="1"/>
    <col min="15366" max="15366" width="12.375" bestFit="1" customWidth="1"/>
    <col min="15367" max="15369" width="7.875" customWidth="1"/>
    <col min="15370" max="15370" width="14" bestFit="1" customWidth="1"/>
    <col min="15371" max="15372" width="10.125" bestFit="1" customWidth="1"/>
    <col min="15373" max="15373" width="9.625" bestFit="1" customWidth="1"/>
    <col min="15374" max="15374" width="10.125" bestFit="1" customWidth="1"/>
    <col min="15375" max="15375" width="11.5" bestFit="1" customWidth="1"/>
    <col min="15376" max="15377" width="8.75" customWidth="1"/>
    <col min="15619" max="15619" width="10.25" bestFit="1" customWidth="1"/>
    <col min="15620" max="15620" width="10" bestFit="1" customWidth="1"/>
    <col min="15621" max="15621" width="10.25" bestFit="1" customWidth="1"/>
    <col min="15622" max="15622" width="12.375" bestFit="1" customWidth="1"/>
    <col min="15623" max="15625" width="7.875" customWidth="1"/>
    <col min="15626" max="15626" width="14" bestFit="1" customWidth="1"/>
    <col min="15627" max="15628" width="10.125" bestFit="1" customWidth="1"/>
    <col min="15629" max="15629" width="9.625" bestFit="1" customWidth="1"/>
    <col min="15630" max="15630" width="10.125" bestFit="1" customWidth="1"/>
    <col min="15631" max="15631" width="11.5" bestFit="1" customWidth="1"/>
    <col min="15632" max="15633" width="8.75" customWidth="1"/>
    <col min="15875" max="15875" width="10.25" bestFit="1" customWidth="1"/>
    <col min="15876" max="15876" width="10" bestFit="1" customWidth="1"/>
    <col min="15877" max="15877" width="10.25" bestFit="1" customWidth="1"/>
    <col min="15878" max="15878" width="12.375" bestFit="1" customWidth="1"/>
    <col min="15879" max="15881" width="7.875" customWidth="1"/>
    <col min="15882" max="15882" width="14" bestFit="1" customWidth="1"/>
    <col min="15883" max="15884" width="10.125" bestFit="1" customWidth="1"/>
    <col min="15885" max="15885" width="9.625" bestFit="1" customWidth="1"/>
    <col min="15886" max="15886" width="10.125" bestFit="1" customWidth="1"/>
    <col min="15887" max="15887" width="11.5" bestFit="1" customWidth="1"/>
    <col min="15888" max="15889" width="8.75" customWidth="1"/>
    <col min="16131" max="16131" width="10.25" bestFit="1" customWidth="1"/>
    <col min="16132" max="16132" width="10" bestFit="1" customWidth="1"/>
    <col min="16133" max="16133" width="10.25" bestFit="1" customWidth="1"/>
    <col min="16134" max="16134" width="12.375" bestFit="1" customWidth="1"/>
    <col min="16135" max="16137" width="7.875" customWidth="1"/>
    <col min="16138" max="16138" width="14" bestFit="1" customWidth="1"/>
    <col min="16139" max="16140" width="10.125" bestFit="1" customWidth="1"/>
    <col min="16141" max="16141" width="9.625" bestFit="1" customWidth="1"/>
    <col min="16142" max="16142" width="10.125" bestFit="1" customWidth="1"/>
    <col min="16143" max="16143" width="11.5" bestFit="1" customWidth="1"/>
    <col min="16144" max="16145" width="8.75" customWidth="1"/>
  </cols>
  <sheetData>
    <row r="1" spans="1:17" s="375" customFormat="1">
      <c r="A1" s="374"/>
      <c r="B1" s="374"/>
      <c r="C1" s="374" t="s">
        <v>134</v>
      </c>
      <c r="D1" s="374" t="s">
        <v>135</v>
      </c>
      <c r="E1" s="374" t="s">
        <v>138</v>
      </c>
      <c r="F1" s="374" t="s">
        <v>139</v>
      </c>
      <c r="G1" s="374" t="s">
        <v>140</v>
      </c>
      <c r="H1" s="374" t="s">
        <v>141</v>
      </c>
      <c r="I1" s="374" t="s">
        <v>142</v>
      </c>
      <c r="J1" s="374" t="s">
        <v>143</v>
      </c>
      <c r="K1" s="374" t="s">
        <v>144</v>
      </c>
      <c r="L1" s="374" t="s">
        <v>145</v>
      </c>
      <c r="M1" s="374" t="s">
        <v>146</v>
      </c>
      <c r="N1" s="374" t="s">
        <v>147</v>
      </c>
      <c r="O1" s="374" t="s">
        <v>148</v>
      </c>
      <c r="P1" s="374" t="s">
        <v>149</v>
      </c>
      <c r="Q1" s="374" t="s">
        <v>150</v>
      </c>
    </row>
    <row r="2" spans="1:17">
      <c r="A2" s="328" t="s">
        <v>459</v>
      </c>
      <c r="B2" s="328" t="s">
        <v>460</v>
      </c>
      <c r="C2" s="367"/>
      <c r="D2" s="368"/>
      <c r="E2" s="367"/>
      <c r="F2" s="367"/>
      <c r="G2" s="368"/>
      <c r="H2" s="368"/>
      <c r="I2" s="510"/>
      <c r="J2" s="367"/>
      <c r="K2" s="510"/>
      <c r="L2" s="510"/>
      <c r="M2" s="368"/>
      <c r="N2" s="510"/>
      <c r="O2" s="368"/>
      <c r="P2" s="367"/>
      <c r="Q2" s="367"/>
    </row>
    <row r="3" spans="1:17">
      <c r="A3" s="291"/>
      <c r="B3" s="291" t="s">
        <v>461</v>
      </c>
      <c r="C3" s="369"/>
      <c r="D3" s="370"/>
      <c r="E3" s="369"/>
      <c r="F3" s="369"/>
      <c r="G3" s="370"/>
      <c r="H3" s="370"/>
      <c r="I3" s="511"/>
      <c r="J3" s="369"/>
      <c r="K3" s="511"/>
      <c r="L3" s="511"/>
      <c r="M3" s="370"/>
      <c r="N3" s="511"/>
      <c r="O3" s="370"/>
      <c r="P3" s="369"/>
      <c r="Q3" s="369"/>
    </row>
    <row r="4" spans="1:17">
      <c r="A4" s="291"/>
      <c r="B4" s="291" t="s">
        <v>462</v>
      </c>
      <c r="C4" s="369"/>
      <c r="D4" s="370"/>
      <c r="E4" s="369"/>
      <c r="F4" s="369"/>
      <c r="G4" s="370"/>
      <c r="H4" s="370"/>
      <c r="I4" s="511"/>
      <c r="J4" s="369"/>
      <c r="K4" s="511"/>
      <c r="L4" s="511"/>
      <c r="M4" s="370"/>
      <c r="N4" s="511"/>
      <c r="O4" s="370"/>
      <c r="P4" s="369"/>
      <c r="Q4" s="369"/>
    </row>
    <row r="5" spans="1:17">
      <c r="A5" s="291"/>
      <c r="B5" s="291" t="s">
        <v>463</v>
      </c>
      <c r="C5" s="369"/>
      <c r="D5" s="370"/>
      <c r="E5" s="369"/>
      <c r="F5" s="369"/>
      <c r="G5" s="370"/>
      <c r="H5" s="370"/>
      <c r="I5" s="511"/>
      <c r="J5" s="369"/>
      <c r="K5" s="511"/>
      <c r="L5" s="511"/>
      <c r="M5" s="370"/>
      <c r="N5" s="511"/>
      <c r="O5" s="370"/>
      <c r="P5" s="369"/>
      <c r="Q5" s="369"/>
    </row>
    <row r="6" spans="1:17">
      <c r="A6" s="291"/>
      <c r="B6" s="291" t="s">
        <v>464</v>
      </c>
      <c r="C6" s="369"/>
      <c r="D6" s="370"/>
      <c r="E6" s="369"/>
      <c r="F6" s="369"/>
      <c r="G6" s="370"/>
      <c r="H6" s="370"/>
      <c r="I6" s="511"/>
      <c r="J6" s="369"/>
      <c r="K6" s="511"/>
      <c r="L6" s="511"/>
      <c r="M6" s="370"/>
      <c r="N6" s="511"/>
      <c r="O6" s="370"/>
      <c r="P6" s="369"/>
      <c r="Q6" s="369"/>
    </row>
    <row r="7" spans="1:17">
      <c r="A7" s="291"/>
      <c r="B7" s="291" t="s">
        <v>471</v>
      </c>
      <c r="C7" s="369"/>
      <c r="D7" s="370"/>
      <c r="E7" s="369"/>
      <c r="F7" s="369"/>
      <c r="G7" s="370"/>
      <c r="H7" s="370"/>
      <c r="I7" s="511"/>
      <c r="J7" s="369"/>
      <c r="K7" s="511"/>
      <c r="L7" s="511"/>
      <c r="M7" s="370"/>
      <c r="N7" s="511"/>
      <c r="O7" s="370"/>
      <c r="P7" s="369"/>
      <c r="Q7" s="369"/>
    </row>
    <row r="8" spans="1:17">
      <c r="A8" s="330"/>
      <c r="B8" s="330" t="s">
        <v>465</v>
      </c>
      <c r="C8" s="372"/>
      <c r="D8" s="373"/>
      <c r="E8" s="372"/>
      <c r="F8" s="372"/>
      <c r="G8" s="373"/>
      <c r="H8" s="373"/>
      <c r="I8" s="512"/>
      <c r="J8" s="372"/>
      <c r="K8" s="512"/>
      <c r="L8" s="512"/>
      <c r="M8" s="373"/>
      <c r="N8" s="512"/>
      <c r="O8" s="373"/>
      <c r="P8" s="372"/>
      <c r="Q8" s="372"/>
    </row>
    <row r="9" spans="1:17">
      <c r="A9" s="328" t="s">
        <v>466</v>
      </c>
      <c r="B9" s="328" t="s">
        <v>460</v>
      </c>
      <c r="C9" s="367"/>
      <c r="D9" s="368"/>
      <c r="E9" s="367"/>
      <c r="F9" s="367"/>
      <c r="G9" s="368"/>
      <c r="H9" s="368"/>
      <c r="I9" s="510"/>
      <c r="J9" s="367"/>
      <c r="K9" s="510"/>
      <c r="L9" s="510"/>
      <c r="M9" s="368"/>
      <c r="N9" s="510"/>
      <c r="O9" s="368"/>
      <c r="P9" s="367"/>
      <c r="Q9" s="367"/>
    </row>
    <row r="10" spans="1:17">
      <c r="A10" s="291"/>
      <c r="B10" s="291" t="s">
        <v>461</v>
      </c>
      <c r="C10" s="369"/>
      <c r="D10" s="370"/>
      <c r="E10" s="369"/>
      <c r="F10" s="369"/>
      <c r="G10" s="370"/>
      <c r="H10" s="370"/>
      <c r="I10" s="511"/>
      <c r="J10" s="369"/>
      <c r="K10" s="511"/>
      <c r="L10" s="511"/>
      <c r="M10" s="370"/>
      <c r="N10" s="511"/>
      <c r="O10" s="370"/>
      <c r="P10" s="369"/>
      <c r="Q10" s="369"/>
    </row>
    <row r="11" spans="1:17">
      <c r="A11" s="291"/>
      <c r="B11" s="291" t="s">
        <v>462</v>
      </c>
      <c r="C11" s="369"/>
      <c r="D11" s="370"/>
      <c r="E11" s="369"/>
      <c r="F11" s="369"/>
      <c r="G11" s="370"/>
      <c r="H11" s="370"/>
      <c r="I11" s="511"/>
      <c r="J11" s="369"/>
      <c r="K11" s="511"/>
      <c r="L11" s="511"/>
      <c r="M11" s="370"/>
      <c r="N11" s="511"/>
      <c r="O11" s="370"/>
      <c r="P11" s="369"/>
      <c r="Q11" s="369"/>
    </row>
    <row r="12" spans="1:17">
      <c r="A12" s="291"/>
      <c r="B12" s="291" t="s">
        <v>463</v>
      </c>
      <c r="C12" s="369"/>
      <c r="D12" s="370"/>
      <c r="E12" s="369"/>
      <c r="F12" s="369"/>
      <c r="G12" s="370"/>
      <c r="H12" s="370"/>
      <c r="I12" s="511"/>
      <c r="J12" s="369"/>
      <c r="K12" s="511"/>
      <c r="L12" s="511"/>
      <c r="M12" s="370"/>
      <c r="N12" s="511"/>
      <c r="O12" s="370"/>
      <c r="P12" s="369"/>
      <c r="Q12" s="369"/>
    </row>
    <row r="13" spans="1:17">
      <c r="A13" s="291"/>
      <c r="B13" s="291" t="s">
        <v>464</v>
      </c>
      <c r="C13" s="369"/>
      <c r="D13" s="370"/>
      <c r="E13" s="369"/>
      <c r="F13" s="369"/>
      <c r="G13" s="370"/>
      <c r="H13" s="370"/>
      <c r="I13" s="511"/>
      <c r="J13" s="369"/>
      <c r="K13" s="511"/>
      <c r="L13" s="511"/>
      <c r="M13" s="370"/>
      <c r="N13" s="511"/>
      <c r="O13" s="370"/>
      <c r="P13" s="369"/>
      <c r="Q13" s="369"/>
    </row>
    <row r="14" spans="1:17">
      <c r="A14" s="291"/>
      <c r="B14" s="291" t="s">
        <v>471</v>
      </c>
      <c r="C14" s="369"/>
      <c r="D14" s="370"/>
      <c r="E14" s="369"/>
      <c r="F14" s="369"/>
      <c r="G14" s="370"/>
      <c r="H14" s="370"/>
      <c r="I14" s="511"/>
      <c r="J14" s="369"/>
      <c r="K14" s="511"/>
      <c r="L14" s="511"/>
      <c r="M14" s="370"/>
      <c r="N14" s="511"/>
      <c r="O14" s="370"/>
      <c r="P14" s="369"/>
      <c r="Q14" s="369"/>
    </row>
    <row r="15" spans="1:17">
      <c r="A15" s="330"/>
      <c r="B15" s="330" t="s">
        <v>465</v>
      </c>
      <c r="C15" s="372"/>
      <c r="D15" s="373"/>
      <c r="E15" s="372"/>
      <c r="F15" s="372"/>
      <c r="G15" s="373"/>
      <c r="H15" s="373"/>
      <c r="I15" s="512"/>
      <c r="J15" s="372"/>
      <c r="K15" s="512"/>
      <c r="L15" s="512"/>
      <c r="M15" s="373"/>
      <c r="N15" s="512"/>
      <c r="O15" s="373"/>
      <c r="P15" s="372"/>
      <c r="Q15" s="372"/>
    </row>
    <row r="16" spans="1:17">
      <c r="A16" s="328" t="s">
        <v>467</v>
      </c>
      <c r="B16" s="328" t="s">
        <v>460</v>
      </c>
      <c r="C16" s="367"/>
      <c r="D16" s="368"/>
      <c r="E16" s="367"/>
      <c r="F16" s="367"/>
      <c r="G16" s="368"/>
      <c r="H16" s="368"/>
      <c r="I16" s="510"/>
      <c r="J16" s="367"/>
      <c r="K16" s="510"/>
      <c r="L16" s="510"/>
      <c r="M16" s="368"/>
      <c r="N16" s="510"/>
      <c r="O16" s="368"/>
      <c r="P16" s="367"/>
      <c r="Q16" s="367"/>
    </row>
    <row r="17" spans="1:17">
      <c r="A17" s="291"/>
      <c r="B17" s="291" t="s">
        <v>461</v>
      </c>
      <c r="C17" s="369"/>
      <c r="D17" s="370"/>
      <c r="E17" s="369"/>
      <c r="F17" s="369"/>
      <c r="G17" s="370"/>
      <c r="H17" s="370"/>
      <c r="I17" s="511"/>
      <c r="J17" s="369"/>
      <c r="K17" s="511"/>
      <c r="L17" s="511"/>
      <c r="M17" s="370"/>
      <c r="N17" s="511"/>
      <c r="O17" s="370"/>
      <c r="P17" s="369"/>
      <c r="Q17" s="369"/>
    </row>
    <row r="18" spans="1:17">
      <c r="A18" s="291"/>
      <c r="B18" s="291" t="s">
        <v>462</v>
      </c>
      <c r="C18" s="369"/>
      <c r="D18" s="370"/>
      <c r="E18" s="369"/>
      <c r="F18" s="369"/>
      <c r="G18" s="370"/>
      <c r="H18" s="370"/>
      <c r="I18" s="511"/>
      <c r="J18" s="369"/>
      <c r="K18" s="511"/>
      <c r="L18" s="511"/>
      <c r="M18" s="370"/>
      <c r="N18" s="511"/>
      <c r="O18" s="370"/>
      <c r="P18" s="369"/>
      <c r="Q18" s="369"/>
    </row>
    <row r="19" spans="1:17">
      <c r="A19" s="291"/>
      <c r="B19" s="291" t="s">
        <v>463</v>
      </c>
      <c r="C19" s="369"/>
      <c r="D19" s="370"/>
      <c r="E19" s="369"/>
      <c r="F19" s="369"/>
      <c r="G19" s="370"/>
      <c r="H19" s="370"/>
      <c r="I19" s="511"/>
      <c r="J19" s="369"/>
      <c r="K19" s="511"/>
      <c r="L19" s="511"/>
      <c r="M19" s="370"/>
      <c r="N19" s="511"/>
      <c r="O19" s="370"/>
      <c r="P19" s="369"/>
      <c r="Q19" s="369"/>
    </row>
    <row r="20" spans="1:17">
      <c r="A20" s="291"/>
      <c r="B20" s="291" t="s">
        <v>464</v>
      </c>
      <c r="C20" s="369"/>
      <c r="D20" s="370"/>
      <c r="E20" s="369"/>
      <c r="F20" s="369"/>
      <c r="G20" s="370"/>
      <c r="H20" s="370"/>
      <c r="I20" s="511"/>
      <c r="J20" s="369"/>
      <c r="K20" s="511"/>
      <c r="L20" s="511"/>
      <c r="M20" s="370"/>
      <c r="N20" s="511"/>
      <c r="O20" s="370"/>
      <c r="P20" s="369"/>
      <c r="Q20" s="369"/>
    </row>
    <row r="21" spans="1:17">
      <c r="A21" s="291"/>
      <c r="B21" s="291" t="s">
        <v>471</v>
      </c>
      <c r="C21" s="369"/>
      <c r="D21" s="370"/>
      <c r="E21" s="369"/>
      <c r="F21" s="369"/>
      <c r="G21" s="370"/>
      <c r="H21" s="370"/>
      <c r="I21" s="511"/>
      <c r="J21" s="369"/>
      <c r="K21" s="511"/>
      <c r="L21" s="511"/>
      <c r="M21" s="370"/>
      <c r="N21" s="511"/>
      <c r="O21" s="370"/>
      <c r="P21" s="369"/>
      <c r="Q21" s="369"/>
    </row>
    <row r="22" spans="1:17">
      <c r="A22" s="330"/>
      <c r="B22" s="330" t="s">
        <v>465</v>
      </c>
      <c r="C22" s="372"/>
      <c r="D22" s="373"/>
      <c r="E22" s="372"/>
      <c r="F22" s="372"/>
      <c r="G22" s="373"/>
      <c r="H22" s="373"/>
      <c r="I22" s="512"/>
      <c r="J22" s="372"/>
      <c r="K22" s="512"/>
      <c r="L22" s="512"/>
      <c r="M22" s="373"/>
      <c r="N22" s="512"/>
      <c r="O22" s="373"/>
      <c r="P22" s="372"/>
      <c r="Q22" s="372"/>
    </row>
    <row r="23" spans="1:17">
      <c r="A23" s="328" t="s">
        <v>468</v>
      </c>
      <c r="B23" s="328" t="s">
        <v>460</v>
      </c>
      <c r="C23" s="367"/>
      <c r="D23" s="368"/>
      <c r="E23" s="367"/>
      <c r="F23" s="367"/>
      <c r="G23" s="368"/>
      <c r="H23" s="368"/>
      <c r="I23" s="510"/>
      <c r="J23" s="367"/>
      <c r="K23" s="510"/>
      <c r="L23" s="510"/>
      <c r="M23" s="368"/>
      <c r="N23" s="510"/>
      <c r="O23" s="368"/>
      <c r="P23" s="367"/>
      <c r="Q23" s="367"/>
    </row>
    <row r="24" spans="1:17">
      <c r="A24" s="291"/>
      <c r="B24" s="291" t="s">
        <v>461</v>
      </c>
      <c r="C24" s="369"/>
      <c r="D24" s="370"/>
      <c r="E24" s="369"/>
      <c r="F24" s="369"/>
      <c r="G24" s="370"/>
      <c r="H24" s="370"/>
      <c r="I24" s="511"/>
      <c r="J24" s="369"/>
      <c r="K24" s="511"/>
      <c r="L24" s="511"/>
      <c r="M24" s="370"/>
      <c r="N24" s="511"/>
      <c r="O24" s="370"/>
      <c r="P24" s="369"/>
      <c r="Q24" s="369"/>
    </row>
    <row r="25" spans="1:17" s="356" customFormat="1">
      <c r="A25" s="371"/>
      <c r="B25" s="371" t="s">
        <v>462</v>
      </c>
      <c r="C25" s="369"/>
      <c r="D25" s="370"/>
      <c r="E25" s="369"/>
      <c r="F25" s="369"/>
      <c r="G25" s="370"/>
      <c r="H25" s="370"/>
      <c r="I25" s="511"/>
      <c r="J25" s="369"/>
      <c r="K25" s="511"/>
      <c r="L25" s="511"/>
      <c r="M25" s="370"/>
      <c r="N25" s="511"/>
      <c r="O25" s="370"/>
      <c r="P25" s="369"/>
      <c r="Q25" s="369"/>
    </row>
    <row r="26" spans="1:17" s="356" customFormat="1">
      <c r="A26" s="371"/>
      <c r="B26" s="371" t="s">
        <v>463</v>
      </c>
      <c r="C26" s="369"/>
      <c r="D26" s="370"/>
      <c r="E26" s="369"/>
      <c r="F26" s="369"/>
      <c r="G26" s="370"/>
      <c r="H26" s="370"/>
      <c r="I26" s="511"/>
      <c r="J26" s="369"/>
      <c r="K26" s="511"/>
      <c r="L26" s="511"/>
      <c r="M26" s="370"/>
      <c r="N26" s="511"/>
      <c r="O26" s="370"/>
      <c r="P26" s="369"/>
      <c r="Q26" s="369"/>
    </row>
    <row r="27" spans="1:17" s="356" customFormat="1">
      <c r="A27" s="371"/>
      <c r="B27" s="371" t="s">
        <v>464</v>
      </c>
      <c r="C27" s="369"/>
      <c r="D27" s="370"/>
      <c r="E27" s="369"/>
      <c r="F27" s="369"/>
      <c r="G27" s="370"/>
      <c r="H27" s="370"/>
      <c r="I27" s="511"/>
      <c r="J27" s="369"/>
      <c r="K27" s="511"/>
      <c r="L27" s="511"/>
      <c r="M27" s="370"/>
      <c r="N27" s="511"/>
      <c r="O27" s="370"/>
      <c r="P27" s="369"/>
      <c r="Q27" s="369"/>
    </row>
    <row r="28" spans="1:17">
      <c r="A28" s="291"/>
      <c r="B28" s="291" t="s">
        <v>471</v>
      </c>
      <c r="C28" s="369"/>
      <c r="D28" s="370"/>
      <c r="E28" s="369"/>
      <c r="F28" s="369"/>
      <c r="G28" s="370"/>
      <c r="H28" s="370"/>
      <c r="I28" s="511"/>
      <c r="J28" s="369"/>
      <c r="K28" s="511"/>
      <c r="L28" s="511"/>
      <c r="M28" s="370"/>
      <c r="N28" s="511"/>
      <c r="O28" s="370"/>
      <c r="P28" s="369"/>
      <c r="Q28" s="369"/>
    </row>
    <row r="29" spans="1:17">
      <c r="A29" s="330"/>
      <c r="B29" s="330" t="s">
        <v>465</v>
      </c>
      <c r="C29" s="372"/>
      <c r="D29" s="373"/>
      <c r="E29" s="372"/>
      <c r="F29" s="372"/>
      <c r="G29" s="373"/>
      <c r="H29" s="373"/>
      <c r="I29" s="512"/>
      <c r="J29" s="372"/>
      <c r="K29" s="512"/>
      <c r="L29" s="512"/>
      <c r="M29" s="373"/>
      <c r="N29" s="512"/>
      <c r="O29" s="373"/>
      <c r="P29" s="372"/>
      <c r="Q29" s="372"/>
    </row>
  </sheetData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/>
  </sheetViews>
  <sheetFormatPr defaultRowHeight="13.5"/>
  <sheetData>
    <row r="1" spans="1:5">
      <c r="A1" s="468" t="s">
        <v>590</v>
      </c>
      <c r="B1" s="468" t="s">
        <v>591</v>
      </c>
    </row>
    <row r="3" spans="1:5">
      <c r="A3" s="214" t="s">
        <v>592</v>
      </c>
      <c r="B3" s="347">
        <v>5.0000000000000001E-3</v>
      </c>
      <c r="C3" s="347">
        <v>0.01</v>
      </c>
      <c r="D3" s="347">
        <v>2.5000000000000001E-2</v>
      </c>
      <c r="E3" s="348">
        <v>0.05</v>
      </c>
    </row>
    <row r="4" spans="1:5">
      <c r="A4" s="481">
        <v>1</v>
      </c>
      <c r="B4" s="493" t="s">
        <v>589</v>
      </c>
      <c r="C4" s="493" t="s">
        <v>589</v>
      </c>
      <c r="D4" s="493" t="s">
        <v>589</v>
      </c>
      <c r="E4" s="494" t="s">
        <v>589</v>
      </c>
    </row>
    <row r="5" spans="1:5">
      <c r="A5" s="481">
        <v>2</v>
      </c>
      <c r="B5" s="493" t="s">
        <v>589</v>
      </c>
      <c r="C5" s="493" t="s">
        <v>589</v>
      </c>
      <c r="D5" s="493" t="s">
        <v>589</v>
      </c>
      <c r="E5" s="494" t="s">
        <v>589</v>
      </c>
    </row>
    <row r="6" spans="1:5">
      <c r="A6" s="481">
        <v>3</v>
      </c>
      <c r="B6" s="493" t="s">
        <v>589</v>
      </c>
      <c r="C6" s="493" t="s">
        <v>589</v>
      </c>
      <c r="D6" s="493" t="s">
        <v>589</v>
      </c>
      <c r="E6" s="494" t="s">
        <v>589</v>
      </c>
    </row>
    <row r="7" spans="1:5">
      <c r="A7" s="481">
        <v>4</v>
      </c>
      <c r="B7" s="493" t="s">
        <v>589</v>
      </c>
      <c r="C7" s="493" t="s">
        <v>589</v>
      </c>
      <c r="D7" s="493" t="s">
        <v>589</v>
      </c>
      <c r="E7" s="494" t="s">
        <v>589</v>
      </c>
    </row>
    <row r="8" spans="1:5">
      <c r="A8" s="481">
        <v>5</v>
      </c>
      <c r="B8" s="493" t="s">
        <v>589</v>
      </c>
      <c r="C8" s="493" t="s">
        <v>589</v>
      </c>
      <c r="D8" s="493" t="s">
        <v>589</v>
      </c>
      <c r="E8" s="494">
        <v>0</v>
      </c>
    </row>
    <row r="9" spans="1:5">
      <c r="A9" s="481">
        <v>6</v>
      </c>
      <c r="B9" s="493" t="s">
        <v>589</v>
      </c>
      <c r="C9" s="493" t="s">
        <v>589</v>
      </c>
      <c r="D9" s="493">
        <v>0</v>
      </c>
      <c r="E9" s="494">
        <v>2</v>
      </c>
    </row>
    <row r="10" spans="1:5">
      <c r="A10" s="481">
        <v>7</v>
      </c>
      <c r="B10" s="493" t="s">
        <v>589</v>
      </c>
      <c r="C10" s="493">
        <v>0</v>
      </c>
      <c r="D10" s="493">
        <v>2</v>
      </c>
      <c r="E10" s="494">
        <v>3</v>
      </c>
    </row>
    <row r="11" spans="1:5">
      <c r="A11" s="481">
        <v>8</v>
      </c>
      <c r="B11" s="493">
        <v>0</v>
      </c>
      <c r="C11" s="493">
        <v>1</v>
      </c>
      <c r="D11" s="493">
        <v>3</v>
      </c>
      <c r="E11" s="494">
        <v>5</v>
      </c>
    </row>
    <row r="12" spans="1:5">
      <c r="A12" s="481">
        <v>9</v>
      </c>
      <c r="B12" s="493">
        <v>1</v>
      </c>
      <c r="C12" s="493">
        <v>3</v>
      </c>
      <c r="D12" s="493">
        <v>5</v>
      </c>
      <c r="E12" s="494">
        <v>8</v>
      </c>
    </row>
    <row r="13" spans="1:5">
      <c r="A13" s="520">
        <v>10</v>
      </c>
      <c r="B13" s="496">
        <v>3</v>
      </c>
      <c r="C13" s="496">
        <v>5</v>
      </c>
      <c r="D13" s="496">
        <v>8</v>
      </c>
      <c r="E13" s="497">
        <v>10</v>
      </c>
    </row>
    <row r="14" spans="1:5">
      <c r="A14" s="481">
        <v>11</v>
      </c>
      <c r="B14" s="493">
        <v>5</v>
      </c>
      <c r="C14" s="493">
        <v>7</v>
      </c>
      <c r="D14" s="493">
        <v>10</v>
      </c>
      <c r="E14" s="494">
        <v>13</v>
      </c>
    </row>
    <row r="15" spans="1:5">
      <c r="A15" s="481">
        <v>12</v>
      </c>
      <c r="B15" s="493">
        <v>7</v>
      </c>
      <c r="C15" s="493">
        <v>9</v>
      </c>
      <c r="D15" s="493">
        <v>13</v>
      </c>
      <c r="E15" s="494">
        <v>17</v>
      </c>
    </row>
    <row r="16" spans="1:5">
      <c r="A16" s="481">
        <v>13</v>
      </c>
      <c r="B16" s="493">
        <v>9</v>
      </c>
      <c r="C16" s="493">
        <v>12</v>
      </c>
      <c r="D16" s="493">
        <v>17</v>
      </c>
      <c r="E16" s="494">
        <v>21</v>
      </c>
    </row>
    <row r="17" spans="1:5">
      <c r="A17" s="481">
        <v>14</v>
      </c>
      <c r="B17" s="493">
        <v>12</v>
      </c>
      <c r="C17" s="493">
        <v>15</v>
      </c>
      <c r="D17" s="493">
        <v>21</v>
      </c>
      <c r="E17" s="494">
        <v>25</v>
      </c>
    </row>
    <row r="18" spans="1:5">
      <c r="A18" s="481">
        <v>15</v>
      </c>
      <c r="B18" s="493">
        <v>15</v>
      </c>
      <c r="C18" s="493">
        <v>19</v>
      </c>
      <c r="D18" s="493">
        <v>25</v>
      </c>
      <c r="E18" s="494">
        <v>30</v>
      </c>
    </row>
    <row r="19" spans="1:5">
      <c r="A19" s="481">
        <v>16</v>
      </c>
      <c r="B19" s="493">
        <v>19</v>
      </c>
      <c r="C19" s="493">
        <v>23</v>
      </c>
      <c r="D19" s="493">
        <v>29</v>
      </c>
      <c r="E19" s="494">
        <v>35</v>
      </c>
    </row>
    <row r="20" spans="1:5">
      <c r="A20" s="481">
        <v>17</v>
      </c>
      <c r="B20" s="493">
        <v>23</v>
      </c>
      <c r="C20" s="493">
        <v>27</v>
      </c>
      <c r="D20" s="493">
        <v>34</v>
      </c>
      <c r="E20" s="494">
        <v>41</v>
      </c>
    </row>
    <row r="21" spans="1:5">
      <c r="A21" s="481">
        <v>18</v>
      </c>
      <c r="B21" s="493">
        <v>27</v>
      </c>
      <c r="C21" s="493">
        <v>32</v>
      </c>
      <c r="D21" s="493">
        <v>40</v>
      </c>
      <c r="E21" s="494">
        <v>47</v>
      </c>
    </row>
    <row r="22" spans="1:5">
      <c r="A22" s="481">
        <v>19</v>
      </c>
      <c r="B22" s="493">
        <v>32</v>
      </c>
      <c r="C22" s="493">
        <v>37</v>
      </c>
      <c r="D22" s="493">
        <v>46</v>
      </c>
      <c r="E22" s="494">
        <v>53</v>
      </c>
    </row>
    <row r="23" spans="1:5">
      <c r="A23" s="520">
        <v>20</v>
      </c>
      <c r="B23" s="496">
        <v>37</v>
      </c>
      <c r="C23" s="496">
        <v>43</v>
      </c>
      <c r="D23" s="496">
        <v>52</v>
      </c>
      <c r="E23" s="497">
        <v>60</v>
      </c>
    </row>
    <row r="24" spans="1:5">
      <c r="A24" s="481">
        <v>21</v>
      </c>
      <c r="B24" s="493">
        <v>42</v>
      </c>
      <c r="C24" s="493">
        <v>49</v>
      </c>
      <c r="D24" s="493">
        <v>58</v>
      </c>
      <c r="E24" s="494">
        <v>67</v>
      </c>
    </row>
    <row r="25" spans="1:5">
      <c r="A25" s="481">
        <v>22</v>
      </c>
      <c r="B25" s="493">
        <v>48</v>
      </c>
      <c r="C25" s="493">
        <v>55</v>
      </c>
      <c r="D25" s="493">
        <v>65</v>
      </c>
      <c r="E25" s="494">
        <v>75</v>
      </c>
    </row>
    <row r="26" spans="1:5">
      <c r="A26" s="481">
        <v>23</v>
      </c>
      <c r="B26" s="493">
        <v>54</v>
      </c>
      <c r="C26" s="493">
        <v>62</v>
      </c>
      <c r="D26" s="493">
        <v>73</v>
      </c>
      <c r="E26" s="494">
        <v>83</v>
      </c>
    </row>
    <row r="27" spans="1:5">
      <c r="A27" s="481">
        <v>24</v>
      </c>
      <c r="B27" s="493">
        <v>61</v>
      </c>
      <c r="C27" s="493">
        <v>69</v>
      </c>
      <c r="D27" s="493">
        <v>81</v>
      </c>
      <c r="E27" s="494">
        <v>91</v>
      </c>
    </row>
    <row r="28" spans="1:5">
      <c r="A28" s="481">
        <v>25</v>
      </c>
      <c r="B28" s="493">
        <v>68</v>
      </c>
      <c r="C28" s="493">
        <v>76</v>
      </c>
      <c r="D28" s="493">
        <v>89</v>
      </c>
      <c r="E28" s="494">
        <v>100</v>
      </c>
    </row>
    <row r="29" spans="1:5">
      <c r="A29" s="481">
        <v>26</v>
      </c>
      <c r="B29" s="493">
        <v>75</v>
      </c>
      <c r="C29" s="493">
        <v>84</v>
      </c>
      <c r="D29" s="493">
        <v>98</v>
      </c>
      <c r="E29" s="494">
        <v>110</v>
      </c>
    </row>
    <row r="30" spans="1:5">
      <c r="A30" s="481">
        <v>27</v>
      </c>
      <c r="B30" s="493">
        <v>83</v>
      </c>
      <c r="C30" s="493">
        <v>92</v>
      </c>
      <c r="D30" s="493">
        <v>107</v>
      </c>
      <c r="E30" s="494">
        <v>119</v>
      </c>
    </row>
    <row r="31" spans="1:5">
      <c r="A31" s="481">
        <v>28</v>
      </c>
      <c r="B31" s="493">
        <v>91</v>
      </c>
      <c r="C31" s="493">
        <v>101</v>
      </c>
      <c r="D31" s="493">
        <v>116</v>
      </c>
      <c r="E31" s="494">
        <v>130</v>
      </c>
    </row>
    <row r="32" spans="1:5">
      <c r="A32" s="481">
        <v>29</v>
      </c>
      <c r="B32" s="493">
        <v>100</v>
      </c>
      <c r="C32" s="493">
        <v>110</v>
      </c>
      <c r="D32" s="493">
        <v>126</v>
      </c>
      <c r="E32" s="494">
        <v>140</v>
      </c>
    </row>
    <row r="33" spans="1:5">
      <c r="A33" s="350">
        <v>30</v>
      </c>
      <c r="B33" s="496">
        <v>109</v>
      </c>
      <c r="C33" s="496">
        <v>120</v>
      </c>
      <c r="D33" s="496">
        <v>137</v>
      </c>
      <c r="E33" s="497">
        <v>151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/>
  </sheetViews>
  <sheetFormatPr defaultRowHeight="13.5"/>
  <cols>
    <col min="2" max="2" width="12.75" bestFit="1" customWidth="1"/>
  </cols>
  <sheetData>
    <row r="1" spans="1:14" ht="15.75">
      <c r="A1" s="468" t="s">
        <v>593</v>
      </c>
      <c r="B1" s="468" t="s">
        <v>594</v>
      </c>
    </row>
    <row r="3" spans="1:14">
      <c r="A3" s="214" t="s">
        <v>595</v>
      </c>
      <c r="B3" s="498">
        <v>0.995</v>
      </c>
      <c r="C3" s="498">
        <v>0.99</v>
      </c>
      <c r="D3" s="498">
        <v>0.97499999999999998</v>
      </c>
      <c r="E3" s="498">
        <v>0.95</v>
      </c>
      <c r="F3" s="498">
        <v>0.9</v>
      </c>
      <c r="G3" s="498">
        <v>0.75</v>
      </c>
      <c r="H3" s="498">
        <v>0.5</v>
      </c>
      <c r="I3" s="498">
        <v>0.25</v>
      </c>
      <c r="J3" s="498">
        <v>0.1</v>
      </c>
      <c r="K3" s="498">
        <v>0.05</v>
      </c>
      <c r="L3" s="498">
        <v>2.5000000000000001E-2</v>
      </c>
      <c r="M3" s="498">
        <v>0.01</v>
      </c>
      <c r="N3" s="499">
        <v>5.0000000000000001E-3</v>
      </c>
    </row>
    <row r="4" spans="1:14">
      <c r="A4" s="481">
        <v>1</v>
      </c>
      <c r="B4" s="500">
        <f>CHIINV(B$3,$A4)</f>
        <v>3.9270422220515978E-5</v>
      </c>
      <c r="C4" s="500">
        <f t="shared" ref="C4:N19" si="0">CHIINV(C$3,$A4)</f>
        <v>1.5708785790970227E-4</v>
      </c>
      <c r="D4" s="500">
        <f t="shared" si="0"/>
        <v>9.8206911717525812E-4</v>
      </c>
      <c r="E4" s="501">
        <f t="shared" si="0"/>
        <v>3.9321400000195293E-3</v>
      </c>
      <c r="F4" s="484">
        <f t="shared" si="0"/>
        <v>1.5790774093431218E-2</v>
      </c>
      <c r="G4" s="484">
        <f t="shared" si="0"/>
        <v>0.10153104426762154</v>
      </c>
      <c r="H4" s="484">
        <f t="shared" si="0"/>
        <v>0.45493642311957289</v>
      </c>
      <c r="I4" s="484">
        <f t="shared" si="0"/>
        <v>1.3233036969314662</v>
      </c>
      <c r="J4" s="484">
        <f t="shared" si="0"/>
        <v>2.7055434540954142</v>
      </c>
      <c r="K4" s="484">
        <f t="shared" si="0"/>
        <v>3.8414588206941236</v>
      </c>
      <c r="L4" s="484">
        <f t="shared" si="0"/>
        <v>5.0238861873148863</v>
      </c>
      <c r="M4" s="484">
        <f t="shared" si="0"/>
        <v>6.6348966010212118</v>
      </c>
      <c r="N4" s="485">
        <f t="shared" si="0"/>
        <v>7.8794385766224124</v>
      </c>
    </row>
    <row r="5" spans="1:14">
      <c r="A5" s="481">
        <v>2</v>
      </c>
      <c r="B5" s="484">
        <f t="shared" ref="B5:N38" si="1">CHIINV(B$3,$A5)</f>
        <v>1.0025083647088573E-2</v>
      </c>
      <c r="C5" s="484">
        <f t="shared" si="0"/>
        <v>2.0100671707002901E-2</v>
      </c>
      <c r="D5" s="484">
        <f t="shared" si="0"/>
        <v>5.0635615968579795E-2</v>
      </c>
      <c r="E5" s="484">
        <f t="shared" si="0"/>
        <v>0.10258658877510116</v>
      </c>
      <c r="F5" s="484">
        <f t="shared" si="0"/>
        <v>0.21072103131565256</v>
      </c>
      <c r="G5" s="484">
        <f t="shared" si="0"/>
        <v>0.5753641449035618</v>
      </c>
      <c r="H5" s="484">
        <f t="shared" si="0"/>
        <v>1.3862943611198906</v>
      </c>
      <c r="I5" s="484">
        <f t="shared" si="0"/>
        <v>2.7725887222397811</v>
      </c>
      <c r="J5" s="484">
        <f t="shared" si="0"/>
        <v>4.6051701859880909</v>
      </c>
      <c r="K5" s="484">
        <f t="shared" si="0"/>
        <v>5.9914645471079817</v>
      </c>
      <c r="L5" s="484">
        <f t="shared" si="0"/>
        <v>7.3777589082278725</v>
      </c>
      <c r="M5" s="484">
        <f t="shared" si="0"/>
        <v>9.2103403719761818</v>
      </c>
      <c r="N5" s="485">
        <f t="shared" si="0"/>
        <v>10.596634733096073</v>
      </c>
    </row>
    <row r="6" spans="1:14">
      <c r="A6" s="481">
        <v>3</v>
      </c>
      <c r="B6" s="484">
        <f t="shared" si="1"/>
        <v>7.1721774586491635E-2</v>
      </c>
      <c r="C6" s="484">
        <f t="shared" si="0"/>
        <v>0.11483180189911682</v>
      </c>
      <c r="D6" s="484">
        <f t="shared" si="0"/>
        <v>0.2157952826238981</v>
      </c>
      <c r="E6" s="484">
        <f t="shared" si="0"/>
        <v>0.35184631774927172</v>
      </c>
      <c r="F6" s="484">
        <f t="shared" si="0"/>
        <v>0.58437437415518312</v>
      </c>
      <c r="G6" s="484">
        <f t="shared" si="0"/>
        <v>1.2125329030456691</v>
      </c>
      <c r="H6" s="484">
        <f t="shared" si="0"/>
        <v>2.3659738843753373</v>
      </c>
      <c r="I6" s="484">
        <f t="shared" si="0"/>
        <v>4.1083449356323172</v>
      </c>
      <c r="J6" s="484">
        <f t="shared" si="0"/>
        <v>6.2513886311703235</v>
      </c>
      <c r="K6" s="484">
        <f t="shared" si="0"/>
        <v>7.8147279032511792</v>
      </c>
      <c r="L6" s="484">
        <f t="shared" si="0"/>
        <v>9.3484036044961485</v>
      </c>
      <c r="M6" s="484">
        <f t="shared" si="0"/>
        <v>11.344866730144371</v>
      </c>
      <c r="N6" s="485">
        <f t="shared" si="0"/>
        <v>12.838156466598651</v>
      </c>
    </row>
    <row r="7" spans="1:14">
      <c r="A7" s="481">
        <v>4</v>
      </c>
      <c r="B7" s="484">
        <f t="shared" si="1"/>
        <v>0.20698909349618236</v>
      </c>
      <c r="C7" s="484">
        <f t="shared" si="0"/>
        <v>0.29710948050653158</v>
      </c>
      <c r="D7" s="484">
        <f t="shared" si="0"/>
        <v>0.4844185570879303</v>
      </c>
      <c r="E7" s="484">
        <f t="shared" si="0"/>
        <v>0.71072302139732446</v>
      </c>
      <c r="F7" s="484">
        <f t="shared" si="0"/>
        <v>1.0636232167792243</v>
      </c>
      <c r="G7" s="484">
        <f t="shared" si="0"/>
        <v>1.9225575262295547</v>
      </c>
      <c r="H7" s="484">
        <f t="shared" si="0"/>
        <v>3.3566939800333211</v>
      </c>
      <c r="I7" s="484">
        <f t="shared" si="0"/>
        <v>5.385269057779392</v>
      </c>
      <c r="J7" s="484">
        <f t="shared" si="0"/>
        <v>7.7794403397348582</v>
      </c>
      <c r="K7" s="484">
        <f t="shared" si="0"/>
        <v>9.4877290367811575</v>
      </c>
      <c r="L7" s="484">
        <f t="shared" si="0"/>
        <v>11.143286781877798</v>
      </c>
      <c r="M7" s="484">
        <f t="shared" si="0"/>
        <v>13.276704135987623</v>
      </c>
      <c r="N7" s="485">
        <f t="shared" si="0"/>
        <v>14.860259000560244</v>
      </c>
    </row>
    <row r="8" spans="1:14">
      <c r="A8" s="481">
        <v>5</v>
      </c>
      <c r="B8" s="484">
        <f t="shared" si="1"/>
        <v>0.41174190383249976</v>
      </c>
      <c r="C8" s="484">
        <f t="shared" si="0"/>
        <v>0.55429807672827713</v>
      </c>
      <c r="D8" s="484">
        <f t="shared" si="0"/>
        <v>0.83121161348666384</v>
      </c>
      <c r="E8" s="484">
        <f t="shared" si="0"/>
        <v>1.1454762260617699</v>
      </c>
      <c r="F8" s="484">
        <f t="shared" si="0"/>
        <v>1.6103079869623229</v>
      </c>
      <c r="G8" s="484">
        <f t="shared" si="0"/>
        <v>2.6746028094321632</v>
      </c>
      <c r="H8" s="484">
        <f t="shared" si="0"/>
        <v>4.3514601910955237</v>
      </c>
      <c r="I8" s="484">
        <f t="shared" si="0"/>
        <v>6.6256797638292504</v>
      </c>
      <c r="J8" s="484">
        <f t="shared" si="0"/>
        <v>9.2363568997811178</v>
      </c>
      <c r="K8" s="484">
        <f t="shared" si="0"/>
        <v>11.070497693516353</v>
      </c>
      <c r="L8" s="484">
        <f t="shared" si="0"/>
        <v>12.832501994030029</v>
      </c>
      <c r="M8" s="484">
        <f t="shared" si="0"/>
        <v>15.086272469388991</v>
      </c>
      <c r="N8" s="485">
        <f t="shared" si="0"/>
        <v>16.749602343639044</v>
      </c>
    </row>
    <row r="9" spans="1:14">
      <c r="A9" s="481">
        <v>6</v>
      </c>
      <c r="B9" s="484">
        <f t="shared" si="1"/>
        <v>0.67572677745546794</v>
      </c>
      <c r="C9" s="484">
        <f t="shared" si="0"/>
        <v>0.87209033015658521</v>
      </c>
      <c r="D9" s="484">
        <f t="shared" si="0"/>
        <v>1.2373442457912045</v>
      </c>
      <c r="E9" s="484">
        <f t="shared" si="0"/>
        <v>1.6353828943279067</v>
      </c>
      <c r="F9" s="484">
        <f t="shared" si="0"/>
        <v>2.2041306564986418</v>
      </c>
      <c r="G9" s="484">
        <f t="shared" si="0"/>
        <v>3.4545988357210389</v>
      </c>
      <c r="H9" s="484">
        <f t="shared" si="0"/>
        <v>5.3481206274471198</v>
      </c>
      <c r="I9" s="484">
        <f t="shared" si="0"/>
        <v>7.8408041205851209</v>
      </c>
      <c r="J9" s="484">
        <f t="shared" si="0"/>
        <v>10.64464067566842</v>
      </c>
      <c r="K9" s="484">
        <f t="shared" si="0"/>
        <v>12.591587243743978</v>
      </c>
      <c r="L9" s="484">
        <f t="shared" si="0"/>
        <v>14.449375335447922</v>
      </c>
      <c r="M9" s="484">
        <f t="shared" si="0"/>
        <v>16.811893829770931</v>
      </c>
      <c r="N9" s="485">
        <f t="shared" si="0"/>
        <v>18.547584178511091</v>
      </c>
    </row>
    <row r="10" spans="1:14">
      <c r="A10" s="481">
        <v>7</v>
      </c>
      <c r="B10" s="484">
        <f t="shared" si="1"/>
        <v>0.98925568313295031</v>
      </c>
      <c r="C10" s="484">
        <f t="shared" si="0"/>
        <v>1.2390423055679303</v>
      </c>
      <c r="D10" s="484">
        <f t="shared" si="0"/>
        <v>1.6898691806773543</v>
      </c>
      <c r="E10" s="484">
        <f t="shared" si="0"/>
        <v>2.167349909298057</v>
      </c>
      <c r="F10" s="484">
        <f t="shared" si="0"/>
        <v>2.8331069178153436</v>
      </c>
      <c r="G10" s="484">
        <f t="shared" si="0"/>
        <v>4.2548521835465163</v>
      </c>
      <c r="H10" s="484">
        <f t="shared" si="0"/>
        <v>6.3458111955215175</v>
      </c>
      <c r="I10" s="484">
        <f t="shared" si="0"/>
        <v>9.0371475479081411</v>
      </c>
      <c r="J10" s="484">
        <f t="shared" si="0"/>
        <v>12.01703662378053</v>
      </c>
      <c r="K10" s="484">
        <f t="shared" si="0"/>
        <v>14.067140449340167</v>
      </c>
      <c r="L10" s="484">
        <f t="shared" si="0"/>
        <v>16.012764274629326</v>
      </c>
      <c r="M10" s="484">
        <f t="shared" si="0"/>
        <v>18.475306906582361</v>
      </c>
      <c r="N10" s="485">
        <f t="shared" si="0"/>
        <v>20.277739874962624</v>
      </c>
    </row>
    <row r="11" spans="1:14">
      <c r="A11" s="481">
        <v>8</v>
      </c>
      <c r="B11" s="484">
        <f t="shared" si="1"/>
        <v>1.3444130870148152</v>
      </c>
      <c r="C11" s="484">
        <f t="shared" si="0"/>
        <v>1.6464973726907688</v>
      </c>
      <c r="D11" s="484">
        <f t="shared" si="0"/>
        <v>2.1797307472526506</v>
      </c>
      <c r="E11" s="484">
        <f t="shared" si="0"/>
        <v>2.7326367934996632</v>
      </c>
      <c r="F11" s="484">
        <f t="shared" si="0"/>
        <v>3.4895391256498209</v>
      </c>
      <c r="G11" s="484">
        <f t="shared" si="0"/>
        <v>5.070640423800187</v>
      </c>
      <c r="H11" s="484">
        <f t="shared" si="0"/>
        <v>7.344121497701793</v>
      </c>
      <c r="I11" s="484">
        <f t="shared" si="0"/>
        <v>10.21885497024676</v>
      </c>
      <c r="J11" s="484">
        <f t="shared" si="0"/>
        <v>13.361566136511726</v>
      </c>
      <c r="K11" s="484">
        <f t="shared" si="0"/>
        <v>15.507313055865453</v>
      </c>
      <c r="L11" s="484">
        <f t="shared" si="0"/>
        <v>17.53454613948465</v>
      </c>
      <c r="M11" s="484">
        <f t="shared" si="0"/>
        <v>20.090235029663233</v>
      </c>
      <c r="N11" s="485">
        <f t="shared" si="0"/>
        <v>21.95495499065953</v>
      </c>
    </row>
    <row r="12" spans="1:14">
      <c r="A12" s="481">
        <v>9</v>
      </c>
      <c r="B12" s="484">
        <f t="shared" si="1"/>
        <v>1.7349329049966573</v>
      </c>
      <c r="C12" s="484">
        <f t="shared" si="0"/>
        <v>2.0879007358707233</v>
      </c>
      <c r="D12" s="484">
        <f t="shared" si="0"/>
        <v>2.7003894999803584</v>
      </c>
      <c r="E12" s="484">
        <f t="shared" si="0"/>
        <v>3.3251128430668162</v>
      </c>
      <c r="F12" s="484">
        <f t="shared" si="0"/>
        <v>4.168159008146108</v>
      </c>
      <c r="G12" s="484">
        <f t="shared" si="0"/>
        <v>5.898825882969974</v>
      </c>
      <c r="H12" s="484">
        <f t="shared" si="0"/>
        <v>8.342832692252955</v>
      </c>
      <c r="I12" s="484">
        <f t="shared" si="0"/>
        <v>11.38875144047037</v>
      </c>
      <c r="J12" s="484">
        <f t="shared" si="0"/>
        <v>14.683656573259835</v>
      </c>
      <c r="K12" s="484">
        <f t="shared" si="0"/>
        <v>16.918977604620451</v>
      </c>
      <c r="L12" s="484">
        <f t="shared" si="0"/>
        <v>19.022767798641635</v>
      </c>
      <c r="M12" s="484">
        <f t="shared" si="0"/>
        <v>21.665994333461931</v>
      </c>
      <c r="N12" s="485">
        <f t="shared" si="0"/>
        <v>23.589350781257387</v>
      </c>
    </row>
    <row r="13" spans="1:14">
      <c r="A13" s="481">
        <v>10</v>
      </c>
      <c r="B13" s="484">
        <f t="shared" si="1"/>
        <v>2.1558564813046455</v>
      </c>
      <c r="C13" s="484">
        <f t="shared" si="0"/>
        <v>2.5582121601872081</v>
      </c>
      <c r="D13" s="484">
        <f t="shared" si="0"/>
        <v>3.2469727802368396</v>
      </c>
      <c r="E13" s="484">
        <f t="shared" si="0"/>
        <v>3.9402991361190622</v>
      </c>
      <c r="F13" s="484">
        <f t="shared" si="0"/>
        <v>4.8651820519253288</v>
      </c>
      <c r="G13" s="484">
        <f t="shared" si="0"/>
        <v>6.7372007719546412</v>
      </c>
      <c r="H13" s="484">
        <f t="shared" si="0"/>
        <v>9.3418177655919656</v>
      </c>
      <c r="I13" s="484">
        <f t="shared" si="0"/>
        <v>12.548861396889377</v>
      </c>
      <c r="J13" s="484">
        <f t="shared" si="0"/>
        <v>15.987179172105261</v>
      </c>
      <c r="K13" s="484">
        <f t="shared" si="0"/>
        <v>18.307038053275146</v>
      </c>
      <c r="L13" s="484">
        <f t="shared" si="0"/>
        <v>20.483177350807395</v>
      </c>
      <c r="M13" s="484">
        <f t="shared" si="0"/>
        <v>23.209251158954359</v>
      </c>
      <c r="N13" s="485">
        <f t="shared" si="0"/>
        <v>25.188179571971173</v>
      </c>
    </row>
    <row r="14" spans="1:14">
      <c r="A14" s="481">
        <v>11</v>
      </c>
      <c r="B14" s="484">
        <f t="shared" si="1"/>
        <v>2.6032218905151172</v>
      </c>
      <c r="C14" s="484">
        <f t="shared" si="0"/>
        <v>3.0534841066406813</v>
      </c>
      <c r="D14" s="484">
        <f t="shared" si="0"/>
        <v>3.8157482522361006</v>
      </c>
      <c r="E14" s="484">
        <f t="shared" si="0"/>
        <v>4.5748130793222259</v>
      </c>
      <c r="F14" s="484">
        <f t="shared" si="0"/>
        <v>5.5777847897998516</v>
      </c>
      <c r="G14" s="484">
        <f t="shared" si="0"/>
        <v>7.5841427854412871</v>
      </c>
      <c r="H14" s="484">
        <f t="shared" si="0"/>
        <v>10.340998074391823</v>
      </c>
      <c r="I14" s="484">
        <f t="shared" si="0"/>
        <v>13.70069274601151</v>
      </c>
      <c r="J14" s="484">
        <f t="shared" si="0"/>
        <v>17.275008517500069</v>
      </c>
      <c r="K14" s="484">
        <f t="shared" si="0"/>
        <v>19.675137572682498</v>
      </c>
      <c r="L14" s="484">
        <f t="shared" si="0"/>
        <v>21.920049261021205</v>
      </c>
      <c r="M14" s="484">
        <f t="shared" si="0"/>
        <v>24.724970311318284</v>
      </c>
      <c r="N14" s="485">
        <f t="shared" si="0"/>
        <v>26.756848916469632</v>
      </c>
    </row>
    <row r="15" spans="1:14">
      <c r="A15" s="481">
        <v>12</v>
      </c>
      <c r="B15" s="484">
        <f t="shared" si="1"/>
        <v>3.0738236380893325</v>
      </c>
      <c r="C15" s="484">
        <f t="shared" si="0"/>
        <v>3.5705689706043899</v>
      </c>
      <c r="D15" s="484">
        <f t="shared" si="0"/>
        <v>4.4037885069817033</v>
      </c>
      <c r="E15" s="484">
        <f t="shared" si="0"/>
        <v>5.2260294883926397</v>
      </c>
      <c r="F15" s="484">
        <f t="shared" si="0"/>
        <v>6.3037960595843234</v>
      </c>
      <c r="G15" s="484">
        <f t="shared" si="0"/>
        <v>8.4384187661357917</v>
      </c>
      <c r="H15" s="484">
        <f t="shared" si="0"/>
        <v>11.34032237742414</v>
      </c>
      <c r="I15" s="484">
        <f t="shared" si="0"/>
        <v>14.845403671040177</v>
      </c>
      <c r="J15" s="484">
        <f t="shared" si="0"/>
        <v>18.549347786703244</v>
      </c>
      <c r="K15" s="484">
        <f t="shared" si="0"/>
        <v>21.026069817483066</v>
      </c>
      <c r="L15" s="484">
        <f t="shared" si="0"/>
        <v>23.336664158645338</v>
      </c>
      <c r="M15" s="484">
        <f t="shared" si="0"/>
        <v>26.216967305535849</v>
      </c>
      <c r="N15" s="485">
        <f t="shared" si="0"/>
        <v>28.299518822046032</v>
      </c>
    </row>
    <row r="16" spans="1:14">
      <c r="A16" s="481">
        <v>13</v>
      </c>
      <c r="B16" s="484">
        <f t="shared" si="1"/>
        <v>3.5650345797295349</v>
      </c>
      <c r="C16" s="484">
        <f t="shared" si="0"/>
        <v>4.1069154715044069</v>
      </c>
      <c r="D16" s="484">
        <f t="shared" si="0"/>
        <v>5.0087505118103319</v>
      </c>
      <c r="E16" s="484">
        <f t="shared" si="0"/>
        <v>5.8918643377098476</v>
      </c>
      <c r="F16" s="484">
        <f t="shared" si="0"/>
        <v>7.0415045800954621</v>
      </c>
      <c r="G16" s="484">
        <f t="shared" si="0"/>
        <v>9.2990655298521414</v>
      </c>
      <c r="H16" s="484">
        <f t="shared" si="0"/>
        <v>12.3397558825639</v>
      </c>
      <c r="I16" s="484">
        <f t="shared" si="0"/>
        <v>15.983906216312054</v>
      </c>
      <c r="J16" s="484">
        <f t="shared" si="0"/>
        <v>19.81192930712756</v>
      </c>
      <c r="K16" s="484">
        <f t="shared" si="0"/>
        <v>22.362032494826938</v>
      </c>
      <c r="L16" s="484">
        <f t="shared" si="0"/>
        <v>24.73560488493154</v>
      </c>
      <c r="M16" s="484">
        <f t="shared" si="0"/>
        <v>27.688249610457049</v>
      </c>
      <c r="N16" s="485">
        <f t="shared" si="0"/>
        <v>29.819471223653217</v>
      </c>
    </row>
    <row r="17" spans="1:14">
      <c r="A17" s="481">
        <v>14</v>
      </c>
      <c r="B17" s="484">
        <f t="shared" si="1"/>
        <v>4.0746749573993482</v>
      </c>
      <c r="C17" s="484">
        <f t="shared" si="0"/>
        <v>4.6604250626577679</v>
      </c>
      <c r="D17" s="484">
        <f t="shared" si="0"/>
        <v>5.6287261030397318</v>
      </c>
      <c r="E17" s="484">
        <f t="shared" si="0"/>
        <v>6.5706313837893431</v>
      </c>
      <c r="F17" s="484">
        <f t="shared" si="0"/>
        <v>7.78953360975237</v>
      </c>
      <c r="G17" s="484">
        <f t="shared" si="0"/>
        <v>10.165313805377059</v>
      </c>
      <c r="H17" s="484">
        <f t="shared" si="0"/>
        <v>13.339274149099545</v>
      </c>
      <c r="I17" s="484">
        <f t="shared" si="0"/>
        <v>17.116933596000067</v>
      </c>
      <c r="J17" s="484">
        <f t="shared" si="0"/>
        <v>21.064144212997057</v>
      </c>
      <c r="K17" s="484">
        <f t="shared" si="0"/>
        <v>23.68479130484058</v>
      </c>
      <c r="L17" s="484">
        <f t="shared" si="0"/>
        <v>26.118948045037371</v>
      </c>
      <c r="M17" s="484">
        <f t="shared" si="0"/>
        <v>29.141237740672796</v>
      </c>
      <c r="N17" s="485">
        <f t="shared" si="0"/>
        <v>31.31934962259529</v>
      </c>
    </row>
    <row r="18" spans="1:14">
      <c r="A18" s="481">
        <v>15</v>
      </c>
      <c r="B18" s="484">
        <f t="shared" si="1"/>
        <v>4.600915571727338</v>
      </c>
      <c r="C18" s="484">
        <f t="shared" si="0"/>
        <v>5.2293488840989664</v>
      </c>
      <c r="D18" s="484">
        <f t="shared" si="0"/>
        <v>6.26213779504325</v>
      </c>
      <c r="E18" s="484">
        <f t="shared" si="0"/>
        <v>7.2609439276700334</v>
      </c>
      <c r="F18" s="484">
        <f t="shared" si="0"/>
        <v>8.5467562417045446</v>
      </c>
      <c r="G18" s="484">
        <f t="shared" si="0"/>
        <v>11.03653765909101</v>
      </c>
      <c r="H18" s="484">
        <f t="shared" si="0"/>
        <v>14.338859510956645</v>
      </c>
      <c r="I18" s="484">
        <f t="shared" si="0"/>
        <v>18.245085602415134</v>
      </c>
      <c r="J18" s="484">
        <f t="shared" si="0"/>
        <v>22.307129581578689</v>
      </c>
      <c r="K18" s="484">
        <f t="shared" si="0"/>
        <v>24.99579013972863</v>
      </c>
      <c r="L18" s="484">
        <f t="shared" si="0"/>
        <v>27.488392863442982</v>
      </c>
      <c r="M18" s="484">
        <f t="shared" si="0"/>
        <v>30.577914166892494</v>
      </c>
      <c r="N18" s="485">
        <f t="shared" si="0"/>
        <v>32.80132064579184</v>
      </c>
    </row>
    <row r="19" spans="1:14">
      <c r="A19" s="481">
        <v>16</v>
      </c>
      <c r="B19" s="484">
        <f t="shared" si="1"/>
        <v>5.1422054430436823</v>
      </c>
      <c r="C19" s="484">
        <f t="shared" si="0"/>
        <v>5.8122124701349733</v>
      </c>
      <c r="D19" s="484">
        <f t="shared" si="0"/>
        <v>6.9076643534970019</v>
      </c>
      <c r="E19" s="484">
        <f t="shared" si="0"/>
        <v>7.9616455723785533</v>
      </c>
      <c r="F19" s="484">
        <f t="shared" si="0"/>
        <v>9.3122363537960045</v>
      </c>
      <c r="G19" s="484">
        <f t="shared" si="0"/>
        <v>11.912219697415994</v>
      </c>
      <c r="H19" s="484">
        <f t="shared" si="0"/>
        <v>15.338498885001608</v>
      </c>
      <c r="I19" s="484">
        <f t="shared" si="0"/>
        <v>19.368860220584512</v>
      </c>
      <c r="J19" s="484">
        <f t="shared" si="0"/>
        <v>23.541828923096112</v>
      </c>
      <c r="K19" s="484">
        <f t="shared" si="0"/>
        <v>26.296227604864239</v>
      </c>
      <c r="L19" s="484">
        <f t="shared" si="0"/>
        <v>28.84535072340476</v>
      </c>
      <c r="M19" s="484">
        <f t="shared" si="0"/>
        <v>31.999926908815183</v>
      </c>
      <c r="N19" s="485">
        <f t="shared" si="0"/>
        <v>34.267186537826703</v>
      </c>
    </row>
    <row r="20" spans="1:14">
      <c r="A20" s="481">
        <v>17</v>
      </c>
      <c r="B20" s="484">
        <f t="shared" si="1"/>
        <v>5.6972171014978219</v>
      </c>
      <c r="C20" s="484">
        <f t="shared" si="1"/>
        <v>6.4077597777389341</v>
      </c>
      <c r="D20" s="484">
        <f t="shared" si="1"/>
        <v>7.5641864495775692</v>
      </c>
      <c r="E20" s="484">
        <f t="shared" si="1"/>
        <v>8.671760204670079</v>
      </c>
      <c r="F20" s="484">
        <f t="shared" si="1"/>
        <v>10.085186334619332</v>
      </c>
      <c r="G20" s="484">
        <f t="shared" si="1"/>
        <v>12.791926423831992</v>
      </c>
      <c r="H20" s="484">
        <f t="shared" si="1"/>
        <v>16.338182377392471</v>
      </c>
      <c r="I20" s="484">
        <f t="shared" si="1"/>
        <v>20.488676238391502</v>
      </c>
      <c r="J20" s="484">
        <f t="shared" si="1"/>
        <v>24.76903534390145</v>
      </c>
      <c r="K20" s="484">
        <f t="shared" si="1"/>
        <v>27.587111638275324</v>
      </c>
      <c r="L20" s="484">
        <f t="shared" si="1"/>
        <v>30.191009121639812</v>
      </c>
      <c r="M20" s="484">
        <f t="shared" si="1"/>
        <v>33.408663605004612</v>
      </c>
      <c r="N20" s="485">
        <f t="shared" si="1"/>
        <v>35.7184656590046</v>
      </c>
    </row>
    <row r="21" spans="1:14">
      <c r="A21" s="481">
        <v>18</v>
      </c>
      <c r="B21" s="484">
        <f t="shared" si="1"/>
        <v>6.2648046845064762</v>
      </c>
      <c r="C21" s="484">
        <f t="shared" si="1"/>
        <v>7.0149109011725761</v>
      </c>
      <c r="D21" s="484">
        <f t="shared" si="1"/>
        <v>8.2307461947566694</v>
      </c>
      <c r="E21" s="484">
        <f t="shared" si="1"/>
        <v>9.3904550806889837</v>
      </c>
      <c r="F21" s="484">
        <f t="shared" si="1"/>
        <v>10.864936116508861</v>
      </c>
      <c r="G21" s="484">
        <f t="shared" si="1"/>
        <v>13.67529035039829</v>
      </c>
      <c r="H21" s="484">
        <f t="shared" si="1"/>
        <v>17.337902368740746</v>
      </c>
      <c r="I21" s="484">
        <f t="shared" si="1"/>
        <v>21.604889795728166</v>
      </c>
      <c r="J21" s="484">
        <f t="shared" si="1"/>
        <v>25.989423082637209</v>
      </c>
      <c r="K21" s="484">
        <f t="shared" si="1"/>
        <v>28.869299430392633</v>
      </c>
      <c r="L21" s="484">
        <f t="shared" si="1"/>
        <v>31.52637844038663</v>
      </c>
      <c r="M21" s="484">
        <f t="shared" si="1"/>
        <v>34.805305734705072</v>
      </c>
      <c r="N21" s="485">
        <f t="shared" si="1"/>
        <v>37.156451456606746</v>
      </c>
    </row>
    <row r="22" spans="1:14">
      <c r="A22" s="481">
        <v>19</v>
      </c>
      <c r="B22" s="484">
        <f t="shared" si="1"/>
        <v>6.8439714454829561</v>
      </c>
      <c r="C22" s="484">
        <f t="shared" si="1"/>
        <v>7.6327296475714759</v>
      </c>
      <c r="D22" s="484">
        <f t="shared" si="1"/>
        <v>8.9065164819879747</v>
      </c>
      <c r="E22" s="484">
        <f t="shared" si="1"/>
        <v>10.117013063859044</v>
      </c>
      <c r="F22" s="484">
        <f t="shared" si="1"/>
        <v>11.650910032126951</v>
      </c>
      <c r="G22" s="484">
        <f t="shared" si="1"/>
        <v>14.561996731420226</v>
      </c>
      <c r="H22" s="484">
        <f t="shared" si="1"/>
        <v>18.337652896756474</v>
      </c>
      <c r="I22" s="484">
        <f t="shared" si="1"/>
        <v>22.717806744199855</v>
      </c>
      <c r="J22" s="484">
        <f t="shared" si="1"/>
        <v>27.203571029356826</v>
      </c>
      <c r="K22" s="484">
        <f t="shared" si="1"/>
        <v>30.143527205646155</v>
      </c>
      <c r="L22" s="484">
        <f t="shared" si="1"/>
        <v>32.852326861729708</v>
      </c>
      <c r="M22" s="484">
        <f t="shared" si="1"/>
        <v>36.190869129270048</v>
      </c>
      <c r="N22" s="485">
        <f t="shared" si="1"/>
        <v>38.58225655493424</v>
      </c>
    </row>
    <row r="23" spans="1:14">
      <c r="A23" s="481">
        <v>20</v>
      </c>
      <c r="B23" s="484">
        <f t="shared" si="1"/>
        <v>7.4338442629342358</v>
      </c>
      <c r="C23" s="484">
        <f t="shared" si="1"/>
        <v>8.2603983325464014</v>
      </c>
      <c r="D23" s="484">
        <f t="shared" si="1"/>
        <v>9.5907773922648669</v>
      </c>
      <c r="E23" s="484">
        <f t="shared" si="1"/>
        <v>10.850811394182585</v>
      </c>
      <c r="F23" s="484">
        <f t="shared" si="1"/>
        <v>12.442609210450065</v>
      </c>
      <c r="G23" s="484">
        <f t="shared" si="1"/>
        <v>15.451773539047727</v>
      </c>
      <c r="H23" s="484">
        <f t="shared" si="1"/>
        <v>19.33742922942826</v>
      </c>
      <c r="I23" s="484">
        <f t="shared" si="1"/>
        <v>23.827692043030861</v>
      </c>
      <c r="J23" s="484">
        <f t="shared" si="1"/>
        <v>28.411980584305635</v>
      </c>
      <c r="K23" s="484">
        <f t="shared" si="1"/>
        <v>31.410432844230925</v>
      </c>
      <c r="L23" s="484">
        <f t="shared" si="1"/>
        <v>34.169606902838339</v>
      </c>
      <c r="M23" s="484">
        <f t="shared" si="1"/>
        <v>37.566234786625053</v>
      </c>
      <c r="N23" s="485">
        <f t="shared" si="1"/>
        <v>39.996846312938644</v>
      </c>
    </row>
    <row r="24" spans="1:14">
      <c r="A24" s="481">
        <v>21</v>
      </c>
      <c r="B24" s="484">
        <f t="shared" si="1"/>
        <v>8.033653420232735</v>
      </c>
      <c r="C24" s="484">
        <f t="shared" si="1"/>
        <v>8.89719794207722</v>
      </c>
      <c r="D24" s="484">
        <f t="shared" si="1"/>
        <v>10.282897782522859</v>
      </c>
      <c r="E24" s="484">
        <f t="shared" si="1"/>
        <v>11.591305208820739</v>
      </c>
      <c r="F24" s="484">
        <f t="shared" si="1"/>
        <v>13.239597975395306</v>
      </c>
      <c r="G24" s="484">
        <f t="shared" si="1"/>
        <v>16.344383762478834</v>
      </c>
      <c r="H24" s="484">
        <f t="shared" si="1"/>
        <v>20.337227563547927</v>
      </c>
      <c r="I24" s="484">
        <f t="shared" si="1"/>
        <v>24.934777014902309</v>
      </c>
      <c r="J24" s="484">
        <f t="shared" si="1"/>
        <v>29.615089436182725</v>
      </c>
      <c r="K24" s="484">
        <f t="shared" si="1"/>
        <v>32.670573340917308</v>
      </c>
      <c r="L24" s="484">
        <f t="shared" si="1"/>
        <v>35.478875905727257</v>
      </c>
      <c r="M24" s="484">
        <f t="shared" si="1"/>
        <v>38.932172683516065</v>
      </c>
      <c r="N24" s="485">
        <f t="shared" si="1"/>
        <v>41.401064771417609</v>
      </c>
    </row>
    <row r="25" spans="1:14">
      <c r="A25" s="481">
        <v>22</v>
      </c>
      <c r="B25" s="484">
        <f t="shared" si="1"/>
        <v>8.6427164006664015</v>
      </c>
      <c r="C25" s="484">
        <f t="shared" si="1"/>
        <v>9.5424923387850811</v>
      </c>
      <c r="D25" s="484">
        <f t="shared" si="1"/>
        <v>10.982320734473676</v>
      </c>
      <c r="E25" s="484">
        <f t="shared" si="1"/>
        <v>12.338014578790647</v>
      </c>
      <c r="F25" s="484">
        <f t="shared" si="1"/>
        <v>14.041493189421969</v>
      </c>
      <c r="G25" s="484">
        <f t="shared" si="1"/>
        <v>17.239619404759058</v>
      </c>
      <c r="H25" s="484">
        <f t="shared" si="1"/>
        <v>21.33704480767263</v>
      </c>
      <c r="I25" s="484">
        <f t="shared" si="1"/>
        <v>26.039265028165019</v>
      </c>
      <c r="J25" s="484">
        <f t="shared" si="1"/>
        <v>30.813282343953034</v>
      </c>
      <c r="K25" s="484">
        <f t="shared" si="1"/>
        <v>33.9244384714438</v>
      </c>
      <c r="L25" s="484">
        <f t="shared" si="1"/>
        <v>36.780712084035557</v>
      </c>
      <c r="M25" s="484">
        <f t="shared" si="1"/>
        <v>40.289360437593864</v>
      </c>
      <c r="N25" s="485">
        <f t="shared" si="1"/>
        <v>42.795654999308539</v>
      </c>
    </row>
    <row r="26" spans="1:14">
      <c r="A26" s="481">
        <v>23</v>
      </c>
      <c r="B26" s="484">
        <f t="shared" si="1"/>
        <v>9.2604247758087546</v>
      </c>
      <c r="C26" s="484">
        <f t="shared" si="1"/>
        <v>10.195715555745821</v>
      </c>
      <c r="D26" s="484">
        <f t="shared" si="1"/>
        <v>11.688551922452435</v>
      </c>
      <c r="E26" s="484">
        <f t="shared" si="1"/>
        <v>13.090514188172801</v>
      </c>
      <c r="F26" s="484">
        <f t="shared" si="1"/>
        <v>14.847955799267668</v>
      </c>
      <c r="G26" s="484">
        <f t="shared" si="1"/>
        <v>18.137296741155808</v>
      </c>
      <c r="H26" s="484">
        <f t="shared" si="1"/>
        <v>22.336878423184253</v>
      </c>
      <c r="I26" s="484">
        <f t="shared" si="1"/>
        <v>27.141336002976505</v>
      </c>
      <c r="J26" s="484">
        <f t="shared" si="1"/>
        <v>32.006899681704304</v>
      </c>
      <c r="K26" s="484">
        <f t="shared" si="1"/>
        <v>35.172461626908053</v>
      </c>
      <c r="L26" s="484">
        <f t="shared" si="1"/>
        <v>38.075627250355801</v>
      </c>
      <c r="M26" s="484">
        <f t="shared" si="1"/>
        <v>41.638398118858476</v>
      </c>
      <c r="N26" s="485">
        <f t="shared" si="1"/>
        <v>44.181275249971101</v>
      </c>
    </row>
    <row r="27" spans="1:14">
      <c r="A27" s="481">
        <v>24</v>
      </c>
      <c r="B27" s="484">
        <f t="shared" si="1"/>
        <v>9.8862335022414651</v>
      </c>
      <c r="C27" s="484">
        <f t="shared" si="1"/>
        <v>10.856361475532282</v>
      </c>
      <c r="D27" s="484">
        <f t="shared" si="1"/>
        <v>12.401150217444435</v>
      </c>
      <c r="E27" s="484">
        <f t="shared" si="1"/>
        <v>13.848425027170213</v>
      </c>
      <c r="F27" s="484">
        <f t="shared" si="1"/>
        <v>15.658684052512825</v>
      </c>
      <c r="G27" s="484">
        <f t="shared" si="1"/>
        <v>19.037252529523549</v>
      </c>
      <c r="H27" s="484">
        <f t="shared" si="1"/>
        <v>23.336726306089531</v>
      </c>
      <c r="I27" s="484">
        <f t="shared" si="1"/>
        <v>28.241150025528761</v>
      </c>
      <c r="J27" s="484">
        <f t="shared" si="1"/>
        <v>33.196244288628179</v>
      </c>
      <c r="K27" s="484">
        <f t="shared" si="1"/>
        <v>36.415028501807313</v>
      </c>
      <c r="L27" s="484">
        <f t="shared" si="1"/>
        <v>39.364077026603915</v>
      </c>
      <c r="M27" s="484">
        <f t="shared" si="1"/>
        <v>42.979820139351638</v>
      </c>
      <c r="N27" s="485">
        <f t="shared" si="1"/>
        <v>45.558511936530586</v>
      </c>
    </row>
    <row r="28" spans="1:14">
      <c r="A28" s="481">
        <v>25</v>
      </c>
      <c r="B28" s="484">
        <f t="shared" si="1"/>
        <v>10.519652112024698</v>
      </c>
      <c r="C28" s="484">
        <f t="shared" si="1"/>
        <v>11.52397537224933</v>
      </c>
      <c r="D28" s="484">
        <f t="shared" si="1"/>
        <v>13.119720024937791</v>
      </c>
      <c r="E28" s="484">
        <f t="shared" si="1"/>
        <v>14.611407639483309</v>
      </c>
      <c r="F28" s="484">
        <f t="shared" si="1"/>
        <v>16.47340799867338</v>
      </c>
      <c r="G28" s="484">
        <f t="shared" si="1"/>
        <v>19.939340949019652</v>
      </c>
      <c r="H28" s="484">
        <f t="shared" si="1"/>
        <v>24.336586697884304</v>
      </c>
      <c r="I28" s="484">
        <f t="shared" si="1"/>
        <v>29.338850276866367</v>
      </c>
      <c r="J28" s="484">
        <f t="shared" si="1"/>
        <v>34.381587017552953</v>
      </c>
      <c r="K28" s="484">
        <f t="shared" si="1"/>
        <v>37.65248413348278</v>
      </c>
      <c r="L28" s="484">
        <f t="shared" si="1"/>
        <v>40.646469120275199</v>
      </c>
      <c r="M28" s="484">
        <f t="shared" si="1"/>
        <v>44.314104896219156</v>
      </c>
      <c r="N28" s="485">
        <f t="shared" si="1"/>
        <v>46.92789016008075</v>
      </c>
    </row>
    <row r="29" spans="1:14">
      <c r="A29" s="481">
        <v>26</v>
      </c>
      <c r="B29" s="484">
        <f t="shared" si="1"/>
        <v>11.160237406164143</v>
      </c>
      <c r="C29" s="484">
        <f t="shared" si="1"/>
        <v>12.198146923505595</v>
      </c>
      <c r="D29" s="484">
        <f t="shared" si="1"/>
        <v>13.843904982007606</v>
      </c>
      <c r="E29" s="484">
        <f t="shared" si="1"/>
        <v>15.379156583261738</v>
      </c>
      <c r="F29" s="484">
        <f t="shared" si="1"/>
        <v>17.291884989738758</v>
      </c>
      <c r="G29" s="484">
        <f t="shared" si="1"/>
        <v>20.843431103075421</v>
      </c>
      <c r="H29" s="484">
        <f t="shared" si="1"/>
        <v>25.336458117477267</v>
      </c>
      <c r="I29" s="484">
        <f t="shared" si="1"/>
        <v>30.434565428615826</v>
      </c>
      <c r="J29" s="484">
        <f t="shared" si="1"/>
        <v>35.563171271923459</v>
      </c>
      <c r="K29" s="484">
        <f t="shared" si="1"/>
        <v>38.885138659830041</v>
      </c>
      <c r="L29" s="484">
        <f t="shared" si="1"/>
        <v>41.923170096353914</v>
      </c>
      <c r="M29" s="484">
        <f t="shared" si="1"/>
        <v>45.641682666283153</v>
      </c>
      <c r="N29" s="485">
        <f t="shared" si="1"/>
        <v>48.289882332456834</v>
      </c>
    </row>
    <row r="30" spans="1:14">
      <c r="A30" s="481">
        <v>27</v>
      </c>
      <c r="B30" s="484">
        <f t="shared" si="1"/>
        <v>11.807587351366138</v>
      </c>
      <c r="C30" s="484">
        <f t="shared" si="1"/>
        <v>12.878504393144546</v>
      </c>
      <c r="D30" s="484">
        <f t="shared" si="1"/>
        <v>14.573382730821709</v>
      </c>
      <c r="E30" s="484">
        <f t="shared" si="1"/>
        <v>16.151395849664109</v>
      </c>
      <c r="F30" s="484">
        <f t="shared" si="1"/>
        <v>18.113895966895981</v>
      </c>
      <c r="G30" s="484">
        <f t="shared" si="1"/>
        <v>21.749404964499533</v>
      </c>
      <c r="H30" s="484">
        <f t="shared" si="1"/>
        <v>26.336339308591445</v>
      </c>
      <c r="I30" s="484">
        <f t="shared" si="1"/>
        <v>31.528411619522313</v>
      </c>
      <c r="J30" s="484">
        <f t="shared" si="1"/>
        <v>36.741216747797637</v>
      </c>
      <c r="K30" s="484">
        <f t="shared" si="1"/>
        <v>40.113272069413625</v>
      </c>
      <c r="L30" s="484">
        <f t="shared" si="1"/>
        <v>43.194510966156031</v>
      </c>
      <c r="M30" s="484">
        <f t="shared" si="1"/>
        <v>46.962942124751443</v>
      </c>
      <c r="N30" s="485">
        <f t="shared" si="1"/>
        <v>49.644915298994228</v>
      </c>
    </row>
    <row r="31" spans="1:14">
      <c r="A31" s="481">
        <v>28</v>
      </c>
      <c r="B31" s="484">
        <f t="shared" si="1"/>
        <v>12.46133594800256</v>
      </c>
      <c r="C31" s="484">
        <f t="shared" si="1"/>
        <v>13.564709754618823</v>
      </c>
      <c r="D31" s="484">
        <f t="shared" si="1"/>
        <v>15.307860552601202</v>
      </c>
      <c r="E31" s="484">
        <f t="shared" si="1"/>
        <v>16.927875044422496</v>
      </c>
      <c r="F31" s="484">
        <f t="shared" si="1"/>
        <v>18.939242371917501</v>
      </c>
      <c r="G31" s="484">
        <f t="shared" si="1"/>
        <v>22.657155670645981</v>
      </c>
      <c r="H31" s="484">
        <f t="shared" si="1"/>
        <v>27.336229198689804</v>
      </c>
      <c r="I31" s="484">
        <f t="shared" si="1"/>
        <v>32.620494099025535</v>
      </c>
      <c r="J31" s="484">
        <f t="shared" si="1"/>
        <v>37.915922544697068</v>
      </c>
      <c r="K31" s="484">
        <f t="shared" si="1"/>
        <v>41.337138151427396</v>
      </c>
      <c r="L31" s="484">
        <f t="shared" si="1"/>
        <v>44.460791836317753</v>
      </c>
      <c r="M31" s="484">
        <f t="shared" si="1"/>
        <v>48.27823577031549</v>
      </c>
      <c r="N31" s="485">
        <f t="shared" si="1"/>
        <v>50.993376268499453</v>
      </c>
    </row>
    <row r="32" spans="1:14">
      <c r="A32" s="481">
        <v>29</v>
      </c>
      <c r="B32" s="484">
        <f t="shared" si="1"/>
        <v>13.121148887960382</v>
      </c>
      <c r="C32" s="484">
        <f t="shared" si="1"/>
        <v>14.256454576274677</v>
      </c>
      <c r="D32" s="484">
        <f t="shared" si="1"/>
        <v>16.047071695364892</v>
      </c>
      <c r="E32" s="484">
        <f t="shared" si="1"/>
        <v>17.708366182824584</v>
      </c>
      <c r="F32" s="484">
        <f t="shared" si="1"/>
        <v>19.767743559474834</v>
      </c>
      <c r="G32" s="484">
        <f t="shared" si="1"/>
        <v>23.56658609841023</v>
      </c>
      <c r="H32" s="484">
        <f t="shared" si="1"/>
        <v>28.336126866584447</v>
      </c>
      <c r="I32" s="484">
        <f t="shared" si="1"/>
        <v>33.710908603910802</v>
      </c>
      <c r="J32" s="484">
        <f t="shared" si="1"/>
        <v>39.087469770693957</v>
      </c>
      <c r="K32" s="484">
        <f t="shared" si="1"/>
        <v>42.556967804292682</v>
      </c>
      <c r="L32" s="484">
        <f t="shared" si="1"/>
        <v>45.722285804174533</v>
      </c>
      <c r="M32" s="484">
        <f t="shared" si="1"/>
        <v>49.587884472898835</v>
      </c>
      <c r="N32" s="485">
        <f t="shared" si="1"/>
        <v>52.335617785933614</v>
      </c>
    </row>
    <row r="33" spans="1:14">
      <c r="A33" s="481">
        <v>30</v>
      </c>
      <c r="B33" s="484">
        <f t="shared" si="1"/>
        <v>13.786719859502711</v>
      </c>
      <c r="C33" s="484">
        <f t="shared" si="1"/>
        <v>14.953456528455439</v>
      </c>
      <c r="D33" s="484">
        <f t="shared" si="1"/>
        <v>16.790772265566623</v>
      </c>
      <c r="E33" s="484">
        <f t="shared" si="1"/>
        <v>18.492660981953474</v>
      </c>
      <c r="F33" s="484">
        <f t="shared" si="1"/>
        <v>20.599234614585342</v>
      </c>
      <c r="G33" s="484">
        <f t="shared" si="1"/>
        <v>24.477607664886257</v>
      </c>
      <c r="H33" s="484">
        <f t="shared" si="1"/>
        <v>29.336031516661592</v>
      </c>
      <c r="I33" s="484">
        <f t="shared" si="1"/>
        <v>34.799742519140928</v>
      </c>
      <c r="J33" s="484">
        <f t="shared" si="1"/>
        <v>40.256023738711804</v>
      </c>
      <c r="K33" s="484">
        <f t="shared" si="1"/>
        <v>43.772971825742189</v>
      </c>
      <c r="L33" s="484">
        <f t="shared" si="1"/>
        <v>46.979242243671159</v>
      </c>
      <c r="M33" s="484">
        <f t="shared" si="1"/>
        <v>50.892181311517092</v>
      </c>
      <c r="N33" s="485">
        <f t="shared" si="1"/>
        <v>53.671961930240592</v>
      </c>
    </row>
    <row r="34" spans="1:14">
      <c r="A34" s="481">
        <v>40</v>
      </c>
      <c r="B34" s="484">
        <f t="shared" si="1"/>
        <v>20.706535316970083</v>
      </c>
      <c r="C34" s="484">
        <f t="shared" si="1"/>
        <v>22.164261252975162</v>
      </c>
      <c r="D34" s="484">
        <f t="shared" si="1"/>
        <v>24.433039170807891</v>
      </c>
      <c r="E34" s="484">
        <f t="shared" si="1"/>
        <v>26.509303196693111</v>
      </c>
      <c r="F34" s="484">
        <f t="shared" si="1"/>
        <v>29.050522930545512</v>
      </c>
      <c r="G34" s="484">
        <f t="shared" si="1"/>
        <v>33.660294922984448</v>
      </c>
      <c r="H34" s="484">
        <f t="shared" si="1"/>
        <v>39.335344846611335</v>
      </c>
      <c r="I34" s="484">
        <f t="shared" si="1"/>
        <v>45.616013618942141</v>
      </c>
      <c r="J34" s="484">
        <f t="shared" si="1"/>
        <v>51.805057213317518</v>
      </c>
      <c r="K34" s="484">
        <f t="shared" si="1"/>
        <v>55.75847927888703</v>
      </c>
      <c r="L34" s="484">
        <f t="shared" si="1"/>
        <v>59.341707143171199</v>
      </c>
      <c r="M34" s="484">
        <f t="shared" si="1"/>
        <v>63.690739751564458</v>
      </c>
      <c r="N34" s="485">
        <f t="shared" si="1"/>
        <v>66.765961832803924</v>
      </c>
    </row>
    <row r="35" spans="1:14">
      <c r="A35" s="481">
        <v>50</v>
      </c>
      <c r="B35" s="484">
        <f t="shared" si="1"/>
        <v>27.990748866373302</v>
      </c>
      <c r="C35" s="484">
        <f t="shared" si="1"/>
        <v>29.706682698841298</v>
      </c>
      <c r="D35" s="484">
        <f t="shared" si="1"/>
        <v>32.357363695658648</v>
      </c>
      <c r="E35" s="484">
        <f t="shared" si="1"/>
        <v>34.764251683501755</v>
      </c>
      <c r="F35" s="484">
        <f t="shared" si="1"/>
        <v>37.68864839397849</v>
      </c>
      <c r="G35" s="484">
        <f t="shared" si="1"/>
        <v>42.942083810905935</v>
      </c>
      <c r="H35" s="484">
        <f t="shared" si="1"/>
        <v>49.334936733976832</v>
      </c>
      <c r="I35" s="484">
        <f t="shared" si="1"/>
        <v>56.33360492213238</v>
      </c>
      <c r="J35" s="484">
        <f t="shared" si="1"/>
        <v>63.167121005726315</v>
      </c>
      <c r="K35" s="484">
        <f t="shared" si="1"/>
        <v>67.504806549541186</v>
      </c>
      <c r="L35" s="484">
        <f t="shared" si="1"/>
        <v>71.420195187506408</v>
      </c>
      <c r="M35" s="484">
        <f t="shared" si="1"/>
        <v>76.15389124901273</v>
      </c>
      <c r="N35" s="485">
        <f t="shared" si="1"/>
        <v>79.489978466828902</v>
      </c>
    </row>
    <row r="36" spans="1:14">
      <c r="A36" s="481">
        <v>60</v>
      </c>
      <c r="B36" s="484">
        <f t="shared" si="1"/>
        <v>35.534491078738533</v>
      </c>
      <c r="C36" s="484">
        <f t="shared" si="1"/>
        <v>37.484851529803777</v>
      </c>
      <c r="D36" s="484">
        <f t="shared" si="1"/>
        <v>40.481748042841836</v>
      </c>
      <c r="E36" s="484">
        <f t="shared" si="1"/>
        <v>43.187958453989765</v>
      </c>
      <c r="F36" s="484">
        <f t="shared" si="1"/>
        <v>46.458888300203441</v>
      </c>
      <c r="G36" s="484">
        <f t="shared" si="1"/>
        <v>52.293816583775111</v>
      </c>
      <c r="H36" s="484">
        <f t="shared" si="1"/>
        <v>59.334666276442462</v>
      </c>
      <c r="I36" s="484">
        <f t="shared" si="1"/>
        <v>66.98146110761914</v>
      </c>
      <c r="J36" s="484">
        <f t="shared" si="1"/>
        <v>74.397005719368593</v>
      </c>
      <c r="K36" s="484">
        <f t="shared" si="1"/>
        <v>79.081944487848716</v>
      </c>
      <c r="L36" s="484">
        <f t="shared" si="1"/>
        <v>83.297674877173193</v>
      </c>
      <c r="M36" s="484">
        <f t="shared" si="1"/>
        <v>88.379418901449327</v>
      </c>
      <c r="N36" s="485">
        <f t="shared" si="1"/>
        <v>91.951698159629714</v>
      </c>
    </row>
    <row r="37" spans="1:14">
      <c r="A37" s="481">
        <v>70</v>
      </c>
      <c r="B37" s="484">
        <f t="shared" si="1"/>
        <v>43.275179545823477</v>
      </c>
      <c r="C37" s="484">
        <f t="shared" si="1"/>
        <v>45.441717310810553</v>
      </c>
      <c r="D37" s="484">
        <f t="shared" si="1"/>
        <v>48.757564805039515</v>
      </c>
      <c r="E37" s="484">
        <f t="shared" si="1"/>
        <v>51.739278048962916</v>
      </c>
      <c r="F37" s="484">
        <f t="shared" si="1"/>
        <v>55.328939571909629</v>
      </c>
      <c r="G37" s="484">
        <f t="shared" si="1"/>
        <v>61.698329962824438</v>
      </c>
      <c r="H37" s="484">
        <f t="shared" si="1"/>
        <v>69.334473883691473</v>
      </c>
      <c r="I37" s="484">
        <f t="shared" si="1"/>
        <v>77.576655189553549</v>
      </c>
      <c r="J37" s="484">
        <f t="shared" si="1"/>
        <v>85.527042714871882</v>
      </c>
      <c r="K37" s="484">
        <f t="shared" si="1"/>
        <v>90.531225434880668</v>
      </c>
      <c r="L37" s="484">
        <f t="shared" si="1"/>
        <v>95.023184190406198</v>
      </c>
      <c r="M37" s="484">
        <f t="shared" si="1"/>
        <v>100.42518422881135</v>
      </c>
      <c r="N37" s="485">
        <f t="shared" si="1"/>
        <v>104.21489877981666</v>
      </c>
    </row>
    <row r="38" spans="1:14">
      <c r="A38" s="481">
        <v>80</v>
      </c>
      <c r="B38" s="484">
        <f t="shared" si="1"/>
        <v>51.171931890445215</v>
      </c>
      <c r="C38" s="484">
        <f t="shared" si="1"/>
        <v>53.540077291078717</v>
      </c>
      <c r="D38" s="484">
        <f t="shared" si="1"/>
        <v>57.153172883577938</v>
      </c>
      <c r="E38" s="484">
        <f t="shared" si="1"/>
        <v>60.391478388689464</v>
      </c>
      <c r="F38" s="484">
        <f t="shared" si="1"/>
        <v>64.277844468175147</v>
      </c>
      <c r="G38" s="484">
        <f t="shared" si="1"/>
        <v>71.144508575584013</v>
      </c>
      <c r="H38" s="484">
        <f t="shared" ref="H38:N38" si="2">CHIINV(H$3,$A38)</f>
        <v>79.334330021378193</v>
      </c>
      <c r="I38" s="484">
        <f t="shared" si="2"/>
        <v>88.130257754142164</v>
      </c>
      <c r="J38" s="484">
        <f t="shared" si="2"/>
        <v>96.578203615267014</v>
      </c>
      <c r="K38" s="484">
        <f t="shared" si="2"/>
        <v>101.87947396543588</v>
      </c>
      <c r="L38" s="484">
        <f t="shared" si="2"/>
        <v>106.62856773166573</v>
      </c>
      <c r="M38" s="484">
        <f t="shared" si="2"/>
        <v>112.32879252029733</v>
      </c>
      <c r="N38" s="485">
        <f t="shared" si="2"/>
        <v>116.32105650696917</v>
      </c>
    </row>
    <row r="39" spans="1:14">
      <c r="A39" s="481">
        <v>90</v>
      </c>
      <c r="B39" s="484">
        <f t="shared" ref="B39:N40" si="3">CHIINV(B$3,$A39)</f>
        <v>59.196304175680602</v>
      </c>
      <c r="C39" s="484">
        <f t="shared" si="3"/>
        <v>61.754079001701427</v>
      </c>
      <c r="D39" s="484">
        <f t="shared" si="3"/>
        <v>65.646617576468913</v>
      </c>
      <c r="E39" s="484">
        <f t="shared" si="3"/>
        <v>69.126030425515538</v>
      </c>
      <c r="F39" s="484">
        <f t="shared" si="3"/>
        <v>73.291090482048205</v>
      </c>
      <c r="G39" s="484">
        <f t="shared" si="3"/>
        <v>80.624664889703254</v>
      </c>
      <c r="H39" s="484">
        <f t="shared" si="3"/>
        <v>89.334218384414413</v>
      </c>
      <c r="I39" s="484">
        <f t="shared" si="3"/>
        <v>98.649931589591773</v>
      </c>
      <c r="J39" s="484">
        <f t="shared" si="3"/>
        <v>107.56500853939278</v>
      </c>
      <c r="K39" s="484">
        <f t="shared" si="3"/>
        <v>113.14527014255542</v>
      </c>
      <c r="L39" s="484">
        <f t="shared" si="3"/>
        <v>118.1358925606155</v>
      </c>
      <c r="M39" s="484">
        <f t="shared" si="3"/>
        <v>124.11631868612128</v>
      </c>
      <c r="N39" s="485">
        <f t="shared" si="3"/>
        <v>128.29894360114548</v>
      </c>
    </row>
    <row r="40" spans="1:14">
      <c r="A40" s="350">
        <v>100</v>
      </c>
      <c r="B40" s="486">
        <f t="shared" si="3"/>
        <v>67.327563305479146</v>
      </c>
      <c r="C40" s="486">
        <f t="shared" si="3"/>
        <v>70.064894925399784</v>
      </c>
      <c r="D40" s="486">
        <f t="shared" si="3"/>
        <v>74.221927474923731</v>
      </c>
      <c r="E40" s="486">
        <f t="shared" si="3"/>
        <v>77.929465165017277</v>
      </c>
      <c r="F40" s="486">
        <f t="shared" si="3"/>
        <v>82.358135812357148</v>
      </c>
      <c r="G40" s="486">
        <f t="shared" si="3"/>
        <v>90.133219746339307</v>
      </c>
      <c r="H40" s="486">
        <f t="shared" si="3"/>
        <v>99.334129235988456</v>
      </c>
      <c r="I40" s="486">
        <f t="shared" si="3"/>
        <v>109.1412410700806</v>
      </c>
      <c r="J40" s="486">
        <f t="shared" si="3"/>
        <v>118.49800381106211</v>
      </c>
      <c r="K40" s="486">
        <f t="shared" si="3"/>
        <v>124.34211340400408</v>
      </c>
      <c r="L40" s="486">
        <f t="shared" si="3"/>
        <v>129.56119718583659</v>
      </c>
      <c r="M40" s="486">
        <f t="shared" si="3"/>
        <v>135.80672317102679</v>
      </c>
      <c r="N40" s="487">
        <f t="shared" si="3"/>
        <v>140.16948944231365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/>
  </sheetViews>
  <sheetFormatPr defaultRowHeight="13.5"/>
  <sheetData>
    <row r="1" spans="1:10">
      <c r="A1" s="468" t="s">
        <v>596</v>
      </c>
      <c r="B1" s="468" t="s">
        <v>597</v>
      </c>
    </row>
    <row r="3" spans="1:10">
      <c r="A3" t="s">
        <v>602</v>
      </c>
      <c r="B3">
        <f>0.05</f>
        <v>0.05</v>
      </c>
    </row>
    <row r="4" spans="1:10">
      <c r="A4" s="502"/>
      <c r="B4" s="577" t="s">
        <v>599</v>
      </c>
      <c r="C4" s="578"/>
      <c r="D4" s="578"/>
      <c r="E4" s="578"/>
      <c r="F4" s="578"/>
      <c r="G4" s="578"/>
      <c r="H4" s="578"/>
      <c r="I4" s="578"/>
      <c r="J4" s="578"/>
    </row>
    <row r="5" spans="1:10">
      <c r="A5" s="503" t="s">
        <v>600</v>
      </c>
      <c r="B5" s="504">
        <v>2</v>
      </c>
      <c r="C5" s="504">
        <v>3</v>
      </c>
      <c r="D5" s="504">
        <v>4</v>
      </c>
      <c r="E5" s="504">
        <v>5</v>
      </c>
      <c r="F5" s="504">
        <v>6</v>
      </c>
      <c r="G5" s="504">
        <v>7</v>
      </c>
      <c r="H5" s="504">
        <v>8</v>
      </c>
      <c r="I5" s="504">
        <v>9</v>
      </c>
      <c r="J5" s="505">
        <v>10</v>
      </c>
    </row>
    <row r="6" spans="1:10">
      <c r="A6" s="503">
        <v>1</v>
      </c>
      <c r="B6" s="506">
        <v>17.97</v>
      </c>
      <c r="C6" s="506">
        <v>26.98</v>
      </c>
      <c r="D6" s="506">
        <v>32.82</v>
      </c>
      <c r="E6" s="506">
        <v>37.08</v>
      </c>
      <c r="F6" s="506">
        <v>40.409999999999997</v>
      </c>
      <c r="G6" s="506">
        <v>43.12</v>
      </c>
      <c r="H6" s="506">
        <v>45.4</v>
      </c>
      <c r="I6" s="506">
        <v>47.36</v>
      </c>
      <c r="J6" s="507">
        <v>49.07</v>
      </c>
    </row>
    <row r="7" spans="1:10">
      <c r="A7" s="503">
        <v>2</v>
      </c>
      <c r="B7" s="506">
        <v>6.08</v>
      </c>
      <c r="C7" s="506">
        <v>8.33</v>
      </c>
      <c r="D7" s="506">
        <v>9.8000000000000007</v>
      </c>
      <c r="E7" s="506">
        <v>10.88</v>
      </c>
      <c r="F7" s="506">
        <v>11.74</v>
      </c>
      <c r="G7" s="506">
        <v>12.44</v>
      </c>
      <c r="H7" s="506">
        <v>13.03</v>
      </c>
      <c r="I7" s="506">
        <v>13.54</v>
      </c>
      <c r="J7" s="507">
        <v>13.99</v>
      </c>
    </row>
    <row r="8" spans="1:10">
      <c r="A8" s="503">
        <v>3</v>
      </c>
      <c r="B8" s="506">
        <v>4.5</v>
      </c>
      <c r="C8" s="506">
        <v>5.91</v>
      </c>
      <c r="D8" s="506">
        <v>6.82</v>
      </c>
      <c r="E8" s="506">
        <v>7.5</v>
      </c>
      <c r="F8" s="506">
        <v>8.0399999999999991</v>
      </c>
      <c r="G8" s="506">
        <v>8.48</v>
      </c>
      <c r="H8" s="506">
        <v>8.85</v>
      </c>
      <c r="I8" s="506">
        <v>9.18</v>
      </c>
      <c r="J8" s="507">
        <v>9.4600000000000009</v>
      </c>
    </row>
    <row r="9" spans="1:10">
      <c r="A9" s="503">
        <v>4</v>
      </c>
      <c r="B9" s="506">
        <v>3.93</v>
      </c>
      <c r="C9" s="506">
        <v>5.04</v>
      </c>
      <c r="D9" s="506">
        <v>5.76</v>
      </c>
      <c r="E9" s="506">
        <v>6.29</v>
      </c>
      <c r="F9" s="506">
        <v>6.71</v>
      </c>
      <c r="G9" s="506">
        <v>7.05</v>
      </c>
      <c r="H9" s="506">
        <v>7.35</v>
      </c>
      <c r="I9" s="506">
        <v>7.6</v>
      </c>
      <c r="J9" s="507">
        <v>7.83</v>
      </c>
    </row>
    <row r="10" spans="1:10">
      <c r="A10" s="503">
        <v>5</v>
      </c>
      <c r="B10" s="506">
        <v>3.64</v>
      </c>
      <c r="C10" s="506">
        <v>4.5999999999999996</v>
      </c>
      <c r="D10" s="506">
        <v>5.22</v>
      </c>
      <c r="E10" s="506">
        <v>5.67</v>
      </c>
      <c r="F10" s="506">
        <v>6.03</v>
      </c>
      <c r="G10" s="506">
        <v>6.33</v>
      </c>
      <c r="H10" s="506">
        <v>6.58</v>
      </c>
      <c r="I10" s="506">
        <v>6.8</v>
      </c>
      <c r="J10" s="507">
        <v>6.99</v>
      </c>
    </row>
    <row r="11" spans="1:10">
      <c r="A11" s="503">
        <v>6</v>
      </c>
      <c r="B11" s="506">
        <v>3.46</v>
      </c>
      <c r="C11" s="506">
        <v>4.34</v>
      </c>
      <c r="D11" s="506">
        <v>4.9000000000000004</v>
      </c>
      <c r="E11" s="506">
        <v>5.3</v>
      </c>
      <c r="F11" s="506">
        <v>5.63</v>
      </c>
      <c r="G11" s="506">
        <v>5.9</v>
      </c>
      <c r="H11" s="506">
        <v>6.12</v>
      </c>
      <c r="I11" s="506">
        <v>6.32</v>
      </c>
      <c r="J11" s="507">
        <v>6.49</v>
      </c>
    </row>
    <row r="12" spans="1:10">
      <c r="A12" s="503">
        <v>7</v>
      </c>
      <c r="B12" s="506">
        <v>3.34</v>
      </c>
      <c r="C12" s="506">
        <v>4.16</v>
      </c>
      <c r="D12" s="506">
        <v>4.68</v>
      </c>
      <c r="E12" s="506">
        <v>5.0599999999999996</v>
      </c>
      <c r="F12" s="506">
        <v>5.36</v>
      </c>
      <c r="G12" s="506">
        <v>5.61</v>
      </c>
      <c r="H12" s="506">
        <v>5.82</v>
      </c>
      <c r="I12" s="506">
        <v>6</v>
      </c>
      <c r="J12" s="507">
        <v>6.16</v>
      </c>
    </row>
    <row r="13" spans="1:10">
      <c r="A13" s="503">
        <v>8</v>
      </c>
      <c r="B13" s="506">
        <v>3.26</v>
      </c>
      <c r="C13" s="506">
        <v>4.04</v>
      </c>
      <c r="D13" s="506">
        <v>4.53</v>
      </c>
      <c r="E13" s="506">
        <v>4.8899999999999997</v>
      </c>
      <c r="F13" s="506">
        <v>5.17</v>
      </c>
      <c r="G13" s="506">
        <v>5.4</v>
      </c>
      <c r="H13" s="506">
        <v>5.6</v>
      </c>
      <c r="I13" s="506">
        <v>5.77</v>
      </c>
      <c r="J13" s="507">
        <v>5.92</v>
      </c>
    </row>
    <row r="14" spans="1:10">
      <c r="A14" s="503">
        <v>9</v>
      </c>
      <c r="B14" s="506">
        <v>3.2</v>
      </c>
      <c r="C14" s="506">
        <v>3.95</v>
      </c>
      <c r="D14" s="506">
        <v>4.41</v>
      </c>
      <c r="E14" s="506">
        <v>4.76</v>
      </c>
      <c r="F14" s="506">
        <v>5.0199999999999996</v>
      </c>
      <c r="G14" s="506">
        <v>5.24</v>
      </c>
      <c r="H14" s="506">
        <v>5.43</v>
      </c>
      <c r="I14" s="506">
        <v>5.59</v>
      </c>
      <c r="J14" s="507">
        <v>5.74</v>
      </c>
    </row>
    <row r="15" spans="1:10">
      <c r="A15" s="503">
        <v>10</v>
      </c>
      <c r="B15" s="506">
        <v>3.15</v>
      </c>
      <c r="C15" s="506">
        <v>3.88</v>
      </c>
      <c r="D15" s="506">
        <v>4.33</v>
      </c>
      <c r="E15" s="506">
        <v>4.6500000000000004</v>
      </c>
      <c r="F15" s="506">
        <v>4.91</v>
      </c>
      <c r="G15" s="506">
        <v>5.12</v>
      </c>
      <c r="H15" s="506">
        <v>5.3</v>
      </c>
      <c r="I15" s="506">
        <v>5.46</v>
      </c>
      <c r="J15" s="507">
        <v>5.6</v>
      </c>
    </row>
    <row r="16" spans="1:10">
      <c r="A16" s="503">
        <v>11</v>
      </c>
      <c r="B16" s="506">
        <v>3.11</v>
      </c>
      <c r="C16" s="506">
        <v>3.82</v>
      </c>
      <c r="D16" s="506">
        <v>4.26</v>
      </c>
      <c r="E16" s="506">
        <v>4.57</v>
      </c>
      <c r="F16" s="506">
        <v>4.82</v>
      </c>
      <c r="G16" s="506">
        <v>5.03</v>
      </c>
      <c r="H16" s="506">
        <v>5.2</v>
      </c>
      <c r="I16" s="506">
        <v>5.35</v>
      </c>
      <c r="J16" s="507">
        <v>5.49</v>
      </c>
    </row>
    <row r="17" spans="1:10">
      <c r="A17" s="503">
        <v>12</v>
      </c>
      <c r="B17" s="506">
        <v>3.08</v>
      </c>
      <c r="C17" s="506">
        <v>3.77</v>
      </c>
      <c r="D17" s="506">
        <v>4.2</v>
      </c>
      <c r="E17" s="506">
        <v>4.51</v>
      </c>
      <c r="F17" s="506">
        <v>4.75</v>
      </c>
      <c r="G17" s="506">
        <v>4.95</v>
      </c>
      <c r="H17" s="506">
        <v>5.12</v>
      </c>
      <c r="I17" s="506">
        <v>5.27</v>
      </c>
      <c r="J17" s="507">
        <v>5.39</v>
      </c>
    </row>
    <row r="18" spans="1:10">
      <c r="A18" s="503">
        <v>13</v>
      </c>
      <c r="B18" s="506">
        <v>3.06</v>
      </c>
      <c r="C18" s="506">
        <v>3.73</v>
      </c>
      <c r="D18" s="506">
        <v>4.1500000000000004</v>
      </c>
      <c r="E18" s="506">
        <v>4.45</v>
      </c>
      <c r="F18" s="506">
        <v>4.6900000000000004</v>
      </c>
      <c r="G18" s="506">
        <v>4.88</v>
      </c>
      <c r="H18" s="506">
        <v>5.05</v>
      </c>
      <c r="I18" s="506">
        <v>5.19</v>
      </c>
      <c r="J18" s="507">
        <v>5.32</v>
      </c>
    </row>
    <row r="19" spans="1:10">
      <c r="A19" s="503">
        <v>14</v>
      </c>
      <c r="B19" s="506">
        <v>3.03</v>
      </c>
      <c r="C19" s="506">
        <v>3.7</v>
      </c>
      <c r="D19" s="506">
        <v>4.1100000000000003</v>
      </c>
      <c r="E19" s="506">
        <v>4.41</v>
      </c>
      <c r="F19" s="506">
        <v>4.6399999999999997</v>
      </c>
      <c r="G19" s="506">
        <v>4.83</v>
      </c>
      <c r="H19" s="506">
        <v>4.99</v>
      </c>
      <c r="I19" s="506">
        <v>5.13</v>
      </c>
      <c r="J19" s="507">
        <v>5.25</v>
      </c>
    </row>
    <row r="20" spans="1:10">
      <c r="A20" s="503">
        <v>15</v>
      </c>
      <c r="B20" s="506">
        <v>3.01</v>
      </c>
      <c r="C20" s="506">
        <v>3.67</v>
      </c>
      <c r="D20" s="506">
        <v>4.08</v>
      </c>
      <c r="E20" s="506">
        <v>4.37</v>
      </c>
      <c r="F20" s="506">
        <v>4.59</v>
      </c>
      <c r="G20" s="506">
        <v>4.78</v>
      </c>
      <c r="H20" s="506">
        <v>4.9400000000000004</v>
      </c>
      <c r="I20" s="506">
        <v>5.08</v>
      </c>
      <c r="J20" s="507">
        <v>5.2</v>
      </c>
    </row>
    <row r="21" spans="1:10">
      <c r="A21" s="503">
        <v>16</v>
      </c>
      <c r="B21" s="506">
        <v>3</v>
      </c>
      <c r="C21" s="506">
        <v>3.65</v>
      </c>
      <c r="D21" s="506">
        <v>4.05</v>
      </c>
      <c r="E21" s="506">
        <v>4.33</v>
      </c>
      <c r="F21" s="506">
        <v>4.5599999999999996</v>
      </c>
      <c r="G21" s="506">
        <v>4.74</v>
      </c>
      <c r="H21" s="506">
        <v>4.9000000000000004</v>
      </c>
      <c r="I21" s="506">
        <v>5.03</v>
      </c>
      <c r="J21" s="507">
        <v>5.15</v>
      </c>
    </row>
    <row r="22" spans="1:10">
      <c r="A22" s="503">
        <v>17</v>
      </c>
      <c r="B22" s="506">
        <v>2.98</v>
      </c>
      <c r="C22" s="506">
        <v>3.63</v>
      </c>
      <c r="D22" s="506">
        <v>4.0199999999999996</v>
      </c>
      <c r="E22" s="506">
        <v>4.3</v>
      </c>
      <c r="F22" s="506">
        <v>4.5199999999999996</v>
      </c>
      <c r="G22" s="506">
        <v>4.7</v>
      </c>
      <c r="H22" s="506">
        <v>4.8600000000000003</v>
      </c>
      <c r="I22" s="506">
        <v>4.99</v>
      </c>
      <c r="J22" s="507">
        <v>5.1100000000000003</v>
      </c>
    </row>
    <row r="23" spans="1:10">
      <c r="A23" s="503">
        <v>18</v>
      </c>
      <c r="B23" s="506">
        <v>2.97</v>
      </c>
      <c r="C23" s="506">
        <v>3.61</v>
      </c>
      <c r="D23" s="506">
        <v>4</v>
      </c>
      <c r="E23" s="506">
        <v>4.28</v>
      </c>
      <c r="F23" s="506">
        <v>4.49</v>
      </c>
      <c r="G23" s="506">
        <v>4.67</v>
      </c>
      <c r="H23" s="506">
        <v>4.82</v>
      </c>
      <c r="I23" s="506">
        <v>4.96</v>
      </c>
      <c r="J23" s="507">
        <v>5.07</v>
      </c>
    </row>
    <row r="24" spans="1:10">
      <c r="A24" s="503">
        <v>19</v>
      </c>
      <c r="B24" s="506">
        <v>2.96</v>
      </c>
      <c r="C24" s="506">
        <v>3.59</v>
      </c>
      <c r="D24" s="506">
        <v>3.98</v>
      </c>
      <c r="E24" s="506">
        <v>4.25</v>
      </c>
      <c r="F24" s="506">
        <v>4.47</v>
      </c>
      <c r="G24" s="506">
        <v>4.6500000000000004</v>
      </c>
      <c r="H24" s="506">
        <v>4.79</v>
      </c>
      <c r="I24" s="506">
        <v>4.92</v>
      </c>
      <c r="J24" s="507">
        <v>5.04</v>
      </c>
    </row>
    <row r="25" spans="1:10">
      <c r="A25" s="503">
        <v>20</v>
      </c>
      <c r="B25" s="506">
        <v>2.95</v>
      </c>
      <c r="C25" s="506">
        <v>3.58</v>
      </c>
      <c r="D25" s="506">
        <v>3.96</v>
      </c>
      <c r="E25" s="506">
        <v>4.2300000000000004</v>
      </c>
      <c r="F25" s="506">
        <v>4.45</v>
      </c>
      <c r="G25" s="506">
        <v>4.62</v>
      </c>
      <c r="H25" s="506">
        <v>4.7699999999999996</v>
      </c>
      <c r="I25" s="506">
        <v>4.9000000000000004</v>
      </c>
      <c r="J25" s="507">
        <v>5.01</v>
      </c>
    </row>
    <row r="26" spans="1:10">
      <c r="A26" s="503">
        <v>24</v>
      </c>
      <c r="B26" s="506">
        <v>2.92</v>
      </c>
      <c r="C26" s="506">
        <v>3.53</v>
      </c>
      <c r="D26" s="506">
        <v>3.9</v>
      </c>
      <c r="E26" s="506">
        <v>4.17</v>
      </c>
      <c r="F26" s="506">
        <v>4.37</v>
      </c>
      <c r="G26" s="506">
        <v>4.54</v>
      </c>
      <c r="H26" s="506">
        <v>4.68</v>
      </c>
      <c r="I26" s="506">
        <v>4.8099999999999996</v>
      </c>
      <c r="J26" s="507">
        <v>4.92</v>
      </c>
    </row>
    <row r="27" spans="1:10">
      <c r="A27" s="503">
        <v>30</v>
      </c>
      <c r="B27" s="506">
        <v>2.89</v>
      </c>
      <c r="C27" s="506">
        <v>3.49</v>
      </c>
      <c r="D27" s="506">
        <v>3.85</v>
      </c>
      <c r="E27" s="506">
        <v>4.0999999999999996</v>
      </c>
      <c r="F27" s="506">
        <v>4.3</v>
      </c>
      <c r="G27" s="506">
        <v>4.46</v>
      </c>
      <c r="H27" s="506">
        <v>4.5999999999999996</v>
      </c>
      <c r="I27" s="506">
        <v>4.72</v>
      </c>
      <c r="J27" s="507">
        <v>4.82</v>
      </c>
    </row>
    <row r="28" spans="1:10">
      <c r="A28" s="503">
        <v>40</v>
      </c>
      <c r="B28" s="506">
        <v>2.86</v>
      </c>
      <c r="C28" s="506">
        <v>3.44</v>
      </c>
      <c r="D28" s="506">
        <v>3.79</v>
      </c>
      <c r="E28" s="506">
        <v>4.04</v>
      </c>
      <c r="F28" s="506">
        <v>4.2300000000000004</v>
      </c>
      <c r="G28" s="506">
        <v>4.3899999999999997</v>
      </c>
      <c r="H28" s="506">
        <v>4.5199999999999996</v>
      </c>
      <c r="I28" s="506">
        <v>4.63</v>
      </c>
      <c r="J28" s="507">
        <v>4.7300000000000004</v>
      </c>
    </row>
    <row r="29" spans="1:10">
      <c r="A29" s="503">
        <v>60</v>
      </c>
      <c r="B29" s="506">
        <v>2.83</v>
      </c>
      <c r="C29" s="506">
        <v>3.4</v>
      </c>
      <c r="D29" s="506">
        <v>3.74</v>
      </c>
      <c r="E29" s="506">
        <v>3.98</v>
      </c>
      <c r="F29" s="506">
        <v>4.16</v>
      </c>
      <c r="G29" s="506">
        <v>4.3099999999999996</v>
      </c>
      <c r="H29" s="506">
        <v>4.4400000000000004</v>
      </c>
      <c r="I29" s="506">
        <v>4.55</v>
      </c>
      <c r="J29" s="507">
        <v>4.6500000000000004</v>
      </c>
    </row>
    <row r="30" spans="1:10">
      <c r="A30" s="503">
        <v>120</v>
      </c>
      <c r="B30" s="506">
        <v>2.8</v>
      </c>
      <c r="C30" s="506">
        <v>3.36</v>
      </c>
      <c r="D30" s="506">
        <v>3.68</v>
      </c>
      <c r="E30" s="506">
        <v>3.92</v>
      </c>
      <c r="F30" s="506">
        <v>4.0999999999999996</v>
      </c>
      <c r="G30" s="506">
        <v>4.24</v>
      </c>
      <c r="H30" s="506">
        <v>4.3600000000000003</v>
      </c>
      <c r="I30" s="506">
        <v>4.47</v>
      </c>
      <c r="J30" s="507">
        <v>4.5599999999999996</v>
      </c>
    </row>
    <row r="31" spans="1:10">
      <c r="A31" s="503" t="s">
        <v>601</v>
      </c>
      <c r="B31" s="506">
        <v>2.77</v>
      </c>
      <c r="C31" s="506">
        <v>3.31</v>
      </c>
      <c r="D31" s="506">
        <v>3.63</v>
      </c>
      <c r="E31" s="506">
        <v>3.86</v>
      </c>
      <c r="F31" s="506">
        <v>4.03</v>
      </c>
      <c r="G31" s="506">
        <v>4.17</v>
      </c>
      <c r="H31" s="506">
        <v>4.29</v>
      </c>
      <c r="I31" s="506">
        <v>4.3899999999999997</v>
      </c>
      <c r="J31" s="507">
        <v>4.47</v>
      </c>
    </row>
    <row r="34" spans="1:10">
      <c r="A34" t="s">
        <v>598</v>
      </c>
      <c r="B34">
        <v>0.01</v>
      </c>
    </row>
    <row r="35" spans="1:10">
      <c r="A35" s="502"/>
      <c r="B35" s="577" t="s">
        <v>599</v>
      </c>
      <c r="C35" s="578"/>
      <c r="D35" s="578"/>
      <c r="E35" s="578"/>
      <c r="F35" s="578"/>
      <c r="G35" s="578"/>
      <c r="H35" s="578"/>
      <c r="I35" s="578"/>
      <c r="J35" s="578"/>
    </row>
    <row r="36" spans="1:10">
      <c r="A36" s="503" t="s">
        <v>600</v>
      </c>
      <c r="B36" s="504">
        <v>2</v>
      </c>
      <c r="C36" s="504">
        <v>3</v>
      </c>
      <c r="D36" s="504">
        <v>4</v>
      </c>
      <c r="E36" s="504">
        <v>5</v>
      </c>
      <c r="F36" s="504">
        <v>6</v>
      </c>
      <c r="G36" s="504">
        <v>7</v>
      </c>
      <c r="H36" s="504">
        <v>8</v>
      </c>
      <c r="I36" s="504">
        <v>9</v>
      </c>
      <c r="J36" s="505">
        <v>10</v>
      </c>
    </row>
    <row r="37" spans="1:10">
      <c r="A37" s="503">
        <v>1</v>
      </c>
      <c r="B37" s="506">
        <v>90.03</v>
      </c>
      <c r="C37" s="506">
        <v>135</v>
      </c>
      <c r="D37" s="506">
        <v>164.3</v>
      </c>
      <c r="E37" s="506">
        <v>185.6</v>
      </c>
      <c r="F37" s="506">
        <v>202.2</v>
      </c>
      <c r="G37" s="506">
        <v>215.8</v>
      </c>
      <c r="H37" s="506">
        <v>227.2</v>
      </c>
      <c r="I37" s="506">
        <v>237</v>
      </c>
      <c r="J37" s="507">
        <v>245.6</v>
      </c>
    </row>
    <row r="38" spans="1:10">
      <c r="A38" s="503">
        <v>2</v>
      </c>
      <c r="B38" s="506">
        <v>14.04</v>
      </c>
      <c r="C38" s="506">
        <v>19.02</v>
      </c>
      <c r="D38" s="506">
        <v>22.29</v>
      </c>
      <c r="E38" s="506">
        <v>24.72</v>
      </c>
      <c r="F38" s="506">
        <v>26.63</v>
      </c>
      <c r="G38" s="506">
        <v>28.2</v>
      </c>
      <c r="H38" s="506">
        <v>29.53</v>
      </c>
      <c r="I38" s="506">
        <v>30.68</v>
      </c>
      <c r="J38" s="507">
        <v>31.69</v>
      </c>
    </row>
    <row r="39" spans="1:10">
      <c r="A39" s="503">
        <v>3</v>
      </c>
      <c r="B39" s="506">
        <v>8.26</v>
      </c>
      <c r="C39" s="506">
        <v>10.62</v>
      </c>
      <c r="D39" s="506">
        <v>12.17</v>
      </c>
      <c r="E39" s="506">
        <v>13.33</v>
      </c>
      <c r="F39" s="506">
        <v>14.24</v>
      </c>
      <c r="G39" s="506">
        <v>15</v>
      </c>
      <c r="H39" s="506">
        <v>15.64</v>
      </c>
      <c r="I39" s="506">
        <v>16.2</v>
      </c>
      <c r="J39" s="507">
        <v>16.690000000000001</v>
      </c>
    </row>
    <row r="40" spans="1:10">
      <c r="A40" s="503">
        <v>4</v>
      </c>
      <c r="B40" s="506">
        <v>6.51</v>
      </c>
      <c r="C40" s="506">
        <v>8.1199999999999992</v>
      </c>
      <c r="D40" s="506">
        <v>9.17</v>
      </c>
      <c r="E40" s="506">
        <v>9.9600000000000009</v>
      </c>
      <c r="F40" s="506">
        <v>10.58</v>
      </c>
      <c r="G40" s="506">
        <v>11.1</v>
      </c>
      <c r="H40" s="506">
        <v>11.55</v>
      </c>
      <c r="I40" s="506">
        <v>11.93</v>
      </c>
      <c r="J40" s="507">
        <v>12.27</v>
      </c>
    </row>
    <row r="41" spans="1:10">
      <c r="A41" s="503">
        <v>5</v>
      </c>
      <c r="B41" s="506">
        <v>5.7</v>
      </c>
      <c r="C41" s="506">
        <v>6.98</v>
      </c>
      <c r="D41" s="506">
        <v>7.8</v>
      </c>
      <c r="E41" s="506">
        <v>8.42</v>
      </c>
      <c r="F41" s="506">
        <v>8.91</v>
      </c>
      <c r="G41" s="506">
        <v>9.32</v>
      </c>
      <c r="H41" s="506">
        <v>9.67</v>
      </c>
      <c r="I41" s="506">
        <v>9.9700000000000006</v>
      </c>
      <c r="J41" s="507">
        <v>10.24</v>
      </c>
    </row>
    <row r="42" spans="1:10">
      <c r="A42" s="503">
        <v>6</v>
      </c>
      <c r="B42" s="506">
        <v>5.24</v>
      </c>
      <c r="C42" s="506">
        <v>6.33</v>
      </c>
      <c r="D42" s="506">
        <v>7.03</v>
      </c>
      <c r="E42" s="506">
        <v>7.56</v>
      </c>
      <c r="F42" s="506">
        <v>7.97</v>
      </c>
      <c r="G42" s="506">
        <v>8.32</v>
      </c>
      <c r="H42" s="506">
        <v>8.61</v>
      </c>
      <c r="I42" s="506">
        <v>8.8699999999999992</v>
      </c>
      <c r="J42" s="507">
        <v>9.1</v>
      </c>
    </row>
    <row r="43" spans="1:10">
      <c r="A43" s="503">
        <v>7</v>
      </c>
      <c r="B43" s="506">
        <v>4.95</v>
      </c>
      <c r="C43" s="506">
        <v>5.92</v>
      </c>
      <c r="D43" s="506">
        <v>6.54</v>
      </c>
      <c r="E43" s="506">
        <v>7.01</v>
      </c>
      <c r="F43" s="506">
        <v>7.37</v>
      </c>
      <c r="G43" s="506">
        <v>7.68</v>
      </c>
      <c r="H43" s="506">
        <v>7.94</v>
      </c>
      <c r="I43" s="506">
        <v>8.17</v>
      </c>
      <c r="J43" s="507">
        <v>8.3699999999999992</v>
      </c>
    </row>
    <row r="44" spans="1:10">
      <c r="A44" s="503">
        <v>8</v>
      </c>
      <c r="B44" s="506">
        <v>4.75</v>
      </c>
      <c r="C44" s="506">
        <v>5.64</v>
      </c>
      <c r="D44" s="506">
        <v>6.2</v>
      </c>
      <c r="E44" s="506">
        <v>6.62</v>
      </c>
      <c r="F44" s="506">
        <v>6.96</v>
      </c>
      <c r="G44" s="506">
        <v>7.24</v>
      </c>
      <c r="H44" s="506">
        <v>7.47</v>
      </c>
      <c r="I44" s="506">
        <v>7.68</v>
      </c>
      <c r="J44" s="507">
        <v>7.86</v>
      </c>
    </row>
    <row r="45" spans="1:10">
      <c r="A45" s="503">
        <v>9</v>
      </c>
      <c r="B45" s="506">
        <v>4.5999999999999996</v>
      </c>
      <c r="C45" s="506">
        <v>5.43</v>
      </c>
      <c r="D45" s="506">
        <v>5.96</v>
      </c>
      <c r="E45" s="506">
        <v>6.35</v>
      </c>
      <c r="F45" s="506">
        <v>6.66</v>
      </c>
      <c r="G45" s="506">
        <v>6.91</v>
      </c>
      <c r="H45" s="506">
        <v>7.13</v>
      </c>
      <c r="I45" s="506">
        <v>7.33</v>
      </c>
      <c r="J45" s="507">
        <v>7.49</v>
      </c>
    </row>
    <row r="46" spans="1:10">
      <c r="A46" s="503">
        <v>10</v>
      </c>
      <c r="B46" s="506">
        <v>4.4800000000000004</v>
      </c>
      <c r="C46" s="506">
        <v>5.27</v>
      </c>
      <c r="D46" s="506">
        <v>5.77</v>
      </c>
      <c r="E46" s="506">
        <v>6.14</v>
      </c>
      <c r="F46" s="506">
        <v>6.43</v>
      </c>
      <c r="G46" s="506">
        <v>6.67</v>
      </c>
      <c r="H46" s="506">
        <v>6.87</v>
      </c>
      <c r="I46" s="506">
        <v>7.05</v>
      </c>
      <c r="J46" s="507">
        <v>7.21</v>
      </c>
    </row>
    <row r="47" spans="1:10">
      <c r="A47" s="503">
        <v>11</v>
      </c>
      <c r="B47" s="506">
        <v>4.3899999999999997</v>
      </c>
      <c r="C47" s="506">
        <v>5.15</v>
      </c>
      <c r="D47" s="506">
        <v>5.62</v>
      </c>
      <c r="E47" s="506">
        <v>5.97</v>
      </c>
      <c r="F47" s="506">
        <v>6.25</v>
      </c>
      <c r="G47" s="506">
        <v>6.48</v>
      </c>
      <c r="H47" s="506">
        <v>6.67</v>
      </c>
      <c r="I47" s="506">
        <v>6.84</v>
      </c>
      <c r="J47" s="507">
        <v>6.99</v>
      </c>
    </row>
    <row r="48" spans="1:10">
      <c r="A48" s="503">
        <v>12</v>
      </c>
      <c r="B48" s="506">
        <v>4.32</v>
      </c>
      <c r="C48" s="506">
        <v>5.05</v>
      </c>
      <c r="D48" s="506">
        <v>5.5</v>
      </c>
      <c r="E48" s="506">
        <v>5.84</v>
      </c>
      <c r="F48" s="506">
        <v>6.1</v>
      </c>
      <c r="G48" s="506">
        <v>6.32</v>
      </c>
      <c r="H48" s="506">
        <v>6.51</v>
      </c>
      <c r="I48" s="506">
        <v>6.67</v>
      </c>
      <c r="J48" s="507">
        <v>6.81</v>
      </c>
    </row>
    <row r="49" spans="1:10">
      <c r="A49" s="503">
        <v>13</v>
      </c>
      <c r="B49" s="506">
        <v>4.26</v>
      </c>
      <c r="C49" s="506">
        <v>4.96</v>
      </c>
      <c r="D49" s="506">
        <v>5.4</v>
      </c>
      <c r="E49" s="506">
        <v>5.73</v>
      </c>
      <c r="F49" s="506">
        <v>5.98</v>
      </c>
      <c r="G49" s="506">
        <v>6.19</v>
      </c>
      <c r="H49" s="506">
        <v>6.37</v>
      </c>
      <c r="I49" s="506">
        <v>6.53</v>
      </c>
      <c r="J49" s="507">
        <v>6.67</v>
      </c>
    </row>
    <row r="50" spans="1:10">
      <c r="A50" s="503">
        <v>14</v>
      </c>
      <c r="B50" s="506">
        <v>4.21</v>
      </c>
      <c r="C50" s="506">
        <v>4.8899999999999997</v>
      </c>
      <c r="D50" s="506">
        <v>5.32</v>
      </c>
      <c r="E50" s="506">
        <v>5.63</v>
      </c>
      <c r="F50" s="506">
        <v>5.88</v>
      </c>
      <c r="G50" s="506">
        <v>6.08</v>
      </c>
      <c r="H50" s="506">
        <v>6.26</v>
      </c>
      <c r="I50" s="506">
        <v>6.41</v>
      </c>
      <c r="J50" s="507">
        <v>6.54</v>
      </c>
    </row>
    <row r="51" spans="1:10">
      <c r="A51" s="503">
        <v>15</v>
      </c>
      <c r="B51" s="506">
        <v>4.17</v>
      </c>
      <c r="C51" s="506">
        <v>4.84</v>
      </c>
      <c r="D51" s="506">
        <v>5.25</v>
      </c>
      <c r="E51" s="506">
        <v>5.56</v>
      </c>
      <c r="F51" s="506">
        <v>5.8</v>
      </c>
      <c r="G51" s="506">
        <v>5.99</v>
      </c>
      <c r="H51" s="506">
        <v>6.16</v>
      </c>
      <c r="I51" s="506">
        <v>6.31</v>
      </c>
      <c r="J51" s="507">
        <v>6.44</v>
      </c>
    </row>
    <row r="52" spans="1:10">
      <c r="A52" s="503">
        <v>16</v>
      </c>
      <c r="B52" s="506">
        <v>4.13</v>
      </c>
      <c r="C52" s="506">
        <v>4.79</v>
      </c>
      <c r="D52" s="506">
        <v>5.19</v>
      </c>
      <c r="E52" s="506">
        <v>5.49</v>
      </c>
      <c r="F52" s="506">
        <v>5.72</v>
      </c>
      <c r="G52" s="506">
        <v>5.92</v>
      </c>
      <c r="H52" s="506">
        <v>6.08</v>
      </c>
      <c r="I52" s="506">
        <v>6.22</v>
      </c>
      <c r="J52" s="507">
        <v>6.35</v>
      </c>
    </row>
    <row r="53" spans="1:10">
      <c r="A53" s="503">
        <v>17</v>
      </c>
      <c r="B53" s="506">
        <v>4.0999999999999996</v>
      </c>
      <c r="C53" s="506">
        <v>4.74</v>
      </c>
      <c r="D53" s="506">
        <v>5.14</v>
      </c>
      <c r="E53" s="506">
        <v>5.43</v>
      </c>
      <c r="F53" s="506">
        <v>5.66</v>
      </c>
      <c r="G53" s="506">
        <v>5.85</v>
      </c>
      <c r="H53" s="506">
        <v>6.01</v>
      </c>
      <c r="I53" s="506">
        <v>6.15</v>
      </c>
      <c r="J53" s="507">
        <v>6.27</v>
      </c>
    </row>
    <row r="54" spans="1:10">
      <c r="A54" s="503">
        <v>18</v>
      </c>
      <c r="B54" s="506">
        <v>4.07</v>
      </c>
      <c r="C54" s="506">
        <v>4.7</v>
      </c>
      <c r="D54" s="506">
        <v>5.09</v>
      </c>
      <c r="E54" s="506">
        <v>5.38</v>
      </c>
      <c r="F54" s="506">
        <v>5.6</v>
      </c>
      <c r="G54" s="506">
        <v>5.79</v>
      </c>
      <c r="H54" s="506">
        <v>5.94</v>
      </c>
      <c r="I54" s="506">
        <v>6.08</v>
      </c>
      <c r="J54" s="507">
        <v>6.2</v>
      </c>
    </row>
    <row r="55" spans="1:10">
      <c r="A55" s="503">
        <v>19</v>
      </c>
      <c r="B55" s="506">
        <v>4.05</v>
      </c>
      <c r="C55" s="506">
        <v>4.67</v>
      </c>
      <c r="D55" s="506">
        <v>5.05</v>
      </c>
      <c r="E55" s="506">
        <v>5.33</v>
      </c>
      <c r="F55" s="506">
        <v>5.55</v>
      </c>
      <c r="G55" s="506">
        <v>5.73</v>
      </c>
      <c r="H55" s="506">
        <v>5.89</v>
      </c>
      <c r="I55" s="506">
        <v>6.02</v>
      </c>
      <c r="J55" s="507">
        <v>6.14</v>
      </c>
    </row>
    <row r="56" spans="1:10">
      <c r="A56" s="503">
        <v>20</v>
      </c>
      <c r="B56" s="506">
        <v>4.0199999999999996</v>
      </c>
      <c r="C56" s="506">
        <v>4.6399999999999997</v>
      </c>
      <c r="D56" s="506">
        <v>5.0199999999999996</v>
      </c>
      <c r="E56" s="506">
        <v>5.29</v>
      </c>
      <c r="F56" s="506">
        <v>5.51</v>
      </c>
      <c r="G56" s="506">
        <v>5.69</v>
      </c>
      <c r="H56" s="506">
        <v>5.84</v>
      </c>
      <c r="I56" s="506">
        <v>5.97</v>
      </c>
      <c r="J56" s="507">
        <v>6.09</v>
      </c>
    </row>
    <row r="57" spans="1:10">
      <c r="A57" s="503">
        <v>24</v>
      </c>
      <c r="B57" s="506">
        <v>3.96</v>
      </c>
      <c r="C57" s="506">
        <v>4.55</v>
      </c>
      <c r="D57" s="506">
        <v>4.91</v>
      </c>
      <c r="E57" s="506">
        <v>5.17</v>
      </c>
      <c r="F57" s="506">
        <v>5.37</v>
      </c>
      <c r="G57" s="506">
        <v>5.54</v>
      </c>
      <c r="H57" s="506">
        <v>5.69</v>
      </c>
      <c r="I57" s="506">
        <v>5.81</v>
      </c>
      <c r="J57" s="507">
        <v>5.92</v>
      </c>
    </row>
    <row r="58" spans="1:10">
      <c r="A58" s="503">
        <v>30</v>
      </c>
      <c r="B58" s="506">
        <v>3.89</v>
      </c>
      <c r="C58" s="506">
        <v>4.45</v>
      </c>
      <c r="D58" s="506">
        <v>4.8</v>
      </c>
      <c r="E58" s="506">
        <v>5.05</v>
      </c>
      <c r="F58" s="506">
        <v>5.24</v>
      </c>
      <c r="G58" s="506">
        <v>5.4</v>
      </c>
      <c r="H58" s="506">
        <v>5.54</v>
      </c>
      <c r="I58" s="506">
        <v>5.65</v>
      </c>
      <c r="J58" s="507">
        <v>5.76</v>
      </c>
    </row>
    <row r="59" spans="1:10">
      <c r="A59" s="503">
        <v>40</v>
      </c>
      <c r="B59" s="506">
        <v>3.82</v>
      </c>
      <c r="C59" s="506">
        <v>4.37</v>
      </c>
      <c r="D59" s="506">
        <v>4.7</v>
      </c>
      <c r="E59" s="506">
        <v>4.93</v>
      </c>
      <c r="F59" s="506">
        <v>5.1100000000000003</v>
      </c>
      <c r="G59" s="506">
        <v>5.26</v>
      </c>
      <c r="H59" s="506">
        <v>5.39</v>
      </c>
      <c r="I59" s="506">
        <v>5.5</v>
      </c>
      <c r="J59" s="507">
        <v>5.6</v>
      </c>
    </row>
    <row r="60" spans="1:10">
      <c r="A60" s="503">
        <v>60</v>
      </c>
      <c r="B60" s="506">
        <v>3.76</v>
      </c>
      <c r="C60" s="506">
        <v>4.28</v>
      </c>
      <c r="D60" s="506">
        <v>4.59</v>
      </c>
      <c r="E60" s="506">
        <v>4.82</v>
      </c>
      <c r="F60" s="506">
        <v>4.99</v>
      </c>
      <c r="G60" s="506">
        <v>5.13</v>
      </c>
      <c r="H60" s="506">
        <v>5.25</v>
      </c>
      <c r="I60" s="506">
        <v>5.36</v>
      </c>
      <c r="J60" s="507">
        <v>5.45</v>
      </c>
    </row>
    <row r="61" spans="1:10">
      <c r="A61" s="503">
        <v>120</v>
      </c>
      <c r="B61" s="506">
        <v>3.7</v>
      </c>
      <c r="C61" s="506">
        <v>4.2</v>
      </c>
      <c r="D61" s="506">
        <v>4.5</v>
      </c>
      <c r="E61" s="506">
        <v>4.71</v>
      </c>
      <c r="F61" s="506">
        <v>4.87</v>
      </c>
      <c r="G61" s="506">
        <v>5.01</v>
      </c>
      <c r="H61" s="506">
        <v>5.12</v>
      </c>
      <c r="I61" s="506">
        <v>5.21</v>
      </c>
      <c r="J61" s="507">
        <v>5.3</v>
      </c>
    </row>
    <row r="62" spans="1:10">
      <c r="A62" s="503" t="s">
        <v>601</v>
      </c>
      <c r="B62" s="506">
        <v>3.64</v>
      </c>
      <c r="C62" s="506">
        <v>4.12</v>
      </c>
      <c r="D62" s="506">
        <v>4.4000000000000004</v>
      </c>
      <c r="E62" s="506">
        <v>4.5999999999999996</v>
      </c>
      <c r="F62" s="506">
        <v>4.76</v>
      </c>
      <c r="G62" s="506">
        <v>4.88</v>
      </c>
      <c r="H62" s="506">
        <v>4.99</v>
      </c>
      <c r="I62" s="506">
        <v>5.08</v>
      </c>
      <c r="J62" s="507">
        <v>5.16</v>
      </c>
    </row>
    <row r="63" spans="1:10">
      <c r="A63" s="508"/>
      <c r="B63" s="509"/>
      <c r="C63" s="509"/>
      <c r="D63" s="509"/>
      <c r="E63" s="509"/>
      <c r="F63" s="509"/>
      <c r="G63" s="509"/>
      <c r="H63" s="509"/>
      <c r="I63" s="509"/>
      <c r="J63" s="509"/>
    </row>
    <row r="64" spans="1:10">
      <c r="A64" s="508"/>
      <c r="B64" s="509"/>
      <c r="C64" s="509"/>
      <c r="D64" s="509"/>
      <c r="E64" s="509"/>
      <c r="F64" s="509"/>
      <c r="G64" s="509"/>
      <c r="H64" s="509"/>
      <c r="I64" s="509"/>
      <c r="J64" s="509"/>
    </row>
  </sheetData>
  <mergeCells count="2">
    <mergeCell ref="B35:J35"/>
    <mergeCell ref="B4:J4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1"/>
  <sheetViews>
    <sheetView workbookViewId="0"/>
  </sheetViews>
  <sheetFormatPr defaultRowHeight="13.5"/>
  <sheetData>
    <row r="1" spans="1:59" s="243" customFormat="1" ht="36">
      <c r="A1" s="217" t="s">
        <v>129</v>
      </c>
      <c r="B1" s="217" t="s">
        <v>350</v>
      </c>
      <c r="C1" s="217" t="s">
        <v>351</v>
      </c>
      <c r="D1" s="217" t="s">
        <v>603</v>
      </c>
      <c r="E1" s="217" t="s">
        <v>604</v>
      </c>
      <c r="F1" s="217" t="s">
        <v>605</v>
      </c>
      <c r="G1" s="218" t="s">
        <v>607</v>
      </c>
      <c r="H1" s="219" t="s">
        <v>609</v>
      </c>
      <c r="I1" s="219" t="s">
        <v>611</v>
      </c>
      <c r="J1" s="219" t="s">
        <v>613</v>
      </c>
      <c r="K1" s="219" t="s">
        <v>614</v>
      </c>
      <c r="L1" s="219" t="s">
        <v>616</v>
      </c>
      <c r="M1" s="219" t="s">
        <v>618</v>
      </c>
      <c r="N1" s="219" t="s">
        <v>620</v>
      </c>
      <c r="O1" s="218" t="s">
        <v>622</v>
      </c>
      <c r="P1" s="218" t="s">
        <v>624</v>
      </c>
      <c r="Q1" s="218" t="s">
        <v>626</v>
      </c>
      <c r="R1" s="218" t="s">
        <v>628</v>
      </c>
      <c r="S1" s="218" t="s">
        <v>630</v>
      </c>
      <c r="T1" s="219" t="s">
        <v>632</v>
      </c>
      <c r="U1" s="219" t="s">
        <v>634</v>
      </c>
      <c r="V1" s="519" t="s">
        <v>636</v>
      </c>
      <c r="W1" s="221" t="s">
        <v>638</v>
      </c>
      <c r="X1" s="218" t="s">
        <v>640</v>
      </c>
      <c r="Y1" s="218" t="s">
        <v>642</v>
      </c>
      <c r="Z1" s="218" t="s">
        <v>644</v>
      </c>
      <c r="AA1" s="218" t="s">
        <v>646</v>
      </c>
      <c r="AB1" s="219" t="s">
        <v>648</v>
      </c>
      <c r="AC1" s="218" t="s">
        <v>650</v>
      </c>
      <c r="AD1" s="221" t="s">
        <v>652</v>
      </c>
      <c r="AE1" s="221" t="s">
        <v>654</v>
      </c>
      <c r="AF1" s="219" t="s">
        <v>656</v>
      </c>
      <c r="AG1" s="221" t="s">
        <v>682</v>
      </c>
      <c r="AH1" s="219" t="s">
        <v>684</v>
      </c>
      <c r="AI1" s="218" t="s">
        <v>660</v>
      </c>
      <c r="AJ1" s="221" t="s">
        <v>662</v>
      </c>
      <c r="AK1" s="218" t="s">
        <v>664</v>
      </c>
      <c r="AL1" s="221" t="s">
        <v>666</v>
      </c>
      <c r="AM1" s="221" t="s">
        <v>668</v>
      </c>
      <c r="AN1" s="221" t="s">
        <v>670</v>
      </c>
      <c r="AO1" s="218" t="s">
        <v>672</v>
      </c>
      <c r="AP1" s="219" t="s">
        <v>674</v>
      </c>
      <c r="AQ1" s="219" t="s">
        <v>676</v>
      </c>
      <c r="AR1" s="219" t="s">
        <v>678</v>
      </c>
      <c r="AS1" s="219" t="s">
        <v>680</v>
      </c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7"/>
      <c r="BG1" s="587"/>
    </row>
    <row r="2" spans="1:59">
      <c r="A2" s="25">
        <v>1</v>
      </c>
      <c r="B2" s="26">
        <v>1</v>
      </c>
      <c r="C2" s="26">
        <v>5</v>
      </c>
      <c r="D2" s="27">
        <v>20</v>
      </c>
      <c r="E2" s="27">
        <v>155</v>
      </c>
      <c r="F2" s="28">
        <v>54.9</v>
      </c>
      <c r="G2" s="29">
        <v>2185</v>
      </c>
      <c r="H2" s="30">
        <v>1151.0999999999999</v>
      </c>
      <c r="I2" s="30">
        <v>52.2</v>
      </c>
      <c r="J2" s="30">
        <v>31.9</v>
      </c>
      <c r="K2" s="30">
        <v>84.1</v>
      </c>
      <c r="L2" s="30">
        <v>93.5</v>
      </c>
      <c r="M2" s="30">
        <v>241.7</v>
      </c>
      <c r="N2" s="30">
        <v>18.899999999999999</v>
      </c>
      <c r="O2" s="29">
        <v>3826</v>
      </c>
      <c r="P2" s="29">
        <v>2781</v>
      </c>
      <c r="Q2" s="29">
        <v>852</v>
      </c>
      <c r="R2" s="29">
        <v>280</v>
      </c>
      <c r="S2" s="29">
        <v>1375</v>
      </c>
      <c r="T2" s="30">
        <v>8.5</v>
      </c>
      <c r="U2" s="30">
        <v>11.4</v>
      </c>
      <c r="V2" s="31">
        <v>1.27</v>
      </c>
      <c r="W2" s="31">
        <v>3.63</v>
      </c>
      <c r="X2" s="29">
        <v>287</v>
      </c>
      <c r="Y2" s="29">
        <v>2836</v>
      </c>
      <c r="Z2" s="29">
        <v>758</v>
      </c>
      <c r="AA2" s="29">
        <v>2</v>
      </c>
      <c r="AB2" s="30">
        <v>12</v>
      </c>
      <c r="AC2" s="29">
        <v>332</v>
      </c>
      <c r="AD2" s="31">
        <v>1.24</v>
      </c>
      <c r="AE2" s="31">
        <v>1.69</v>
      </c>
      <c r="AF2" s="30">
        <v>17.8</v>
      </c>
      <c r="AG2" s="31">
        <v>1.8</v>
      </c>
      <c r="AH2" s="30">
        <v>3.9</v>
      </c>
      <c r="AI2" s="29">
        <v>442</v>
      </c>
      <c r="AJ2" s="31">
        <v>8.5500000000000007</v>
      </c>
      <c r="AK2" s="29">
        <v>188</v>
      </c>
      <c r="AL2" s="31">
        <v>27.97</v>
      </c>
      <c r="AM2" s="31">
        <v>35.26</v>
      </c>
      <c r="AN2" s="31">
        <v>19.77</v>
      </c>
      <c r="AO2" s="29">
        <v>430</v>
      </c>
      <c r="AP2" s="30">
        <v>3</v>
      </c>
      <c r="AQ2" s="30">
        <v>11.4</v>
      </c>
      <c r="AR2" s="30">
        <v>14.9</v>
      </c>
      <c r="AS2" s="30">
        <v>9.6999999999999993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9">
      <c r="A3" s="25">
        <v>2</v>
      </c>
      <c r="B3" s="26">
        <v>2</v>
      </c>
      <c r="C3" s="26">
        <v>5</v>
      </c>
      <c r="D3" s="27">
        <v>19</v>
      </c>
      <c r="E3" s="27">
        <v>158</v>
      </c>
      <c r="F3" s="28">
        <v>41.1</v>
      </c>
      <c r="G3" s="29">
        <v>2215</v>
      </c>
      <c r="H3" s="30">
        <v>1045.5999999999999</v>
      </c>
      <c r="I3" s="30">
        <v>36.799999999999997</v>
      </c>
      <c r="J3" s="30">
        <v>32.1</v>
      </c>
      <c r="K3" s="30">
        <v>68.8</v>
      </c>
      <c r="L3" s="30">
        <v>87.1</v>
      </c>
      <c r="M3" s="30">
        <v>279.89999999999998</v>
      </c>
      <c r="N3" s="30">
        <v>17.7</v>
      </c>
      <c r="O3" s="29">
        <v>4235</v>
      </c>
      <c r="P3" s="29">
        <v>2286</v>
      </c>
      <c r="Q3" s="29">
        <v>381</v>
      </c>
      <c r="R3" s="29">
        <v>251</v>
      </c>
      <c r="S3" s="29">
        <v>1077</v>
      </c>
      <c r="T3" s="30">
        <v>8.8000000000000007</v>
      </c>
      <c r="U3" s="30">
        <v>9.6999999999999993</v>
      </c>
      <c r="V3" s="31">
        <v>1.33</v>
      </c>
      <c r="W3" s="31">
        <v>5.69</v>
      </c>
      <c r="X3" s="29">
        <v>162</v>
      </c>
      <c r="Y3" s="29">
        <v>2314</v>
      </c>
      <c r="Z3" s="29">
        <v>553</v>
      </c>
      <c r="AA3" s="29">
        <v>3</v>
      </c>
      <c r="AB3" s="30">
        <v>12</v>
      </c>
      <c r="AC3" s="29">
        <v>353</v>
      </c>
      <c r="AD3" s="31">
        <v>1.34</v>
      </c>
      <c r="AE3" s="31">
        <v>1.53</v>
      </c>
      <c r="AF3" s="30">
        <v>13.4</v>
      </c>
      <c r="AG3" s="31">
        <v>1.21</v>
      </c>
      <c r="AH3" s="30">
        <v>2</v>
      </c>
      <c r="AI3" s="29">
        <v>372</v>
      </c>
      <c r="AJ3" s="31">
        <v>6.19</v>
      </c>
      <c r="AK3" s="29">
        <v>190</v>
      </c>
      <c r="AL3" s="31">
        <v>20.22</v>
      </c>
      <c r="AM3" s="31">
        <v>32.71</v>
      </c>
      <c r="AN3" s="31">
        <v>22.5</v>
      </c>
      <c r="AO3" s="29">
        <v>407</v>
      </c>
      <c r="AP3" s="30">
        <v>2.5</v>
      </c>
      <c r="AQ3" s="30">
        <v>9.6999999999999993</v>
      </c>
      <c r="AR3" s="30">
        <v>12.3</v>
      </c>
      <c r="AS3" s="30">
        <v>10.7</v>
      </c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9">
      <c r="A4" s="25">
        <v>3</v>
      </c>
      <c r="B4" s="26">
        <v>3</v>
      </c>
      <c r="C4" s="26">
        <v>5</v>
      </c>
      <c r="D4" s="27">
        <v>19</v>
      </c>
      <c r="E4" s="27">
        <v>167</v>
      </c>
      <c r="F4" s="28">
        <v>50.3</v>
      </c>
      <c r="G4" s="29">
        <v>1540</v>
      </c>
      <c r="H4" s="30">
        <v>567.79999999999995</v>
      </c>
      <c r="I4" s="30">
        <v>36.299999999999997</v>
      </c>
      <c r="J4" s="30">
        <v>22.9</v>
      </c>
      <c r="K4" s="30">
        <v>59.2</v>
      </c>
      <c r="L4" s="30">
        <v>57.9</v>
      </c>
      <c r="M4" s="30">
        <v>188.6</v>
      </c>
      <c r="N4" s="30">
        <v>18.399999999999999</v>
      </c>
      <c r="O4" s="29">
        <v>4713</v>
      </c>
      <c r="P4" s="29">
        <v>1842</v>
      </c>
      <c r="Q4" s="29">
        <v>522</v>
      </c>
      <c r="R4" s="29">
        <v>237</v>
      </c>
      <c r="S4" s="29">
        <v>935</v>
      </c>
      <c r="T4" s="30">
        <v>8.6999999999999993</v>
      </c>
      <c r="U4" s="30">
        <v>7.1</v>
      </c>
      <c r="V4" s="31">
        <v>0.9</v>
      </c>
      <c r="W4" s="31">
        <v>2.5099999999999998</v>
      </c>
      <c r="X4" s="29">
        <v>111</v>
      </c>
      <c r="Y4" s="29">
        <v>2869</v>
      </c>
      <c r="Z4" s="29">
        <v>592</v>
      </c>
      <c r="AA4" s="29">
        <v>6</v>
      </c>
      <c r="AB4" s="30">
        <v>8.8000000000000007</v>
      </c>
      <c r="AC4" s="29">
        <v>188</v>
      </c>
      <c r="AD4" s="31">
        <v>0.94</v>
      </c>
      <c r="AE4" s="31">
        <v>0.95</v>
      </c>
      <c r="AF4" s="30">
        <v>13.3</v>
      </c>
      <c r="AG4" s="31">
        <v>1.04</v>
      </c>
      <c r="AH4" s="30">
        <v>4.5</v>
      </c>
      <c r="AI4" s="29">
        <v>239</v>
      </c>
      <c r="AJ4" s="31">
        <v>4.71</v>
      </c>
      <c r="AK4" s="29">
        <v>64</v>
      </c>
      <c r="AL4" s="31">
        <v>13.31</v>
      </c>
      <c r="AM4" s="31">
        <v>21.6</v>
      </c>
      <c r="AN4" s="31">
        <v>16.84</v>
      </c>
      <c r="AO4" s="29">
        <v>297</v>
      </c>
      <c r="AP4" s="30">
        <v>1.9</v>
      </c>
      <c r="AQ4" s="30">
        <v>7.4</v>
      </c>
      <c r="AR4" s="30">
        <v>10.8</v>
      </c>
      <c r="AS4" s="30">
        <v>12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9">
      <c r="A5" s="25">
        <v>4</v>
      </c>
      <c r="B5" s="26">
        <v>4</v>
      </c>
      <c r="C5" s="26">
        <v>5</v>
      </c>
      <c r="D5" s="27">
        <v>19</v>
      </c>
      <c r="E5" s="27">
        <v>158</v>
      </c>
      <c r="F5" s="28">
        <v>51</v>
      </c>
      <c r="G5" s="29">
        <v>1012</v>
      </c>
      <c r="H5" s="30">
        <v>516.5</v>
      </c>
      <c r="I5" s="30">
        <v>21.8</v>
      </c>
      <c r="J5" s="30">
        <v>14.6</v>
      </c>
      <c r="K5" s="30">
        <v>39.299999999999997</v>
      </c>
      <c r="L5" s="30">
        <v>45</v>
      </c>
      <c r="M5" s="30">
        <v>108.2</v>
      </c>
      <c r="N5" s="30">
        <v>8.1999999999999993</v>
      </c>
      <c r="O5" s="29">
        <v>1800</v>
      </c>
      <c r="P5" s="29">
        <v>1216</v>
      </c>
      <c r="Q5" s="29">
        <v>335</v>
      </c>
      <c r="R5" s="29">
        <v>132</v>
      </c>
      <c r="S5" s="29">
        <v>568</v>
      </c>
      <c r="T5" s="30">
        <v>6</v>
      </c>
      <c r="U5" s="30">
        <v>4.2</v>
      </c>
      <c r="V5" s="31">
        <v>0.53</v>
      </c>
      <c r="W5" s="31">
        <v>1.76</v>
      </c>
      <c r="X5" s="29">
        <v>119</v>
      </c>
      <c r="Y5" s="29">
        <v>2127</v>
      </c>
      <c r="Z5" s="29">
        <v>567</v>
      </c>
      <c r="AA5" s="29">
        <v>2</v>
      </c>
      <c r="AB5" s="30">
        <v>5.8</v>
      </c>
      <c r="AC5" s="29">
        <v>175</v>
      </c>
      <c r="AD5" s="31">
        <v>0.64</v>
      </c>
      <c r="AE5" s="31">
        <v>0.9</v>
      </c>
      <c r="AF5" s="30">
        <v>12</v>
      </c>
      <c r="AG5" s="31">
        <v>0.96</v>
      </c>
      <c r="AH5" s="30">
        <v>2.5</v>
      </c>
      <c r="AI5" s="29">
        <v>207</v>
      </c>
      <c r="AJ5" s="31">
        <v>3.66</v>
      </c>
      <c r="AK5" s="29">
        <v>50</v>
      </c>
      <c r="AL5" s="31">
        <v>9.27</v>
      </c>
      <c r="AM5" s="31">
        <v>11.24</v>
      </c>
      <c r="AN5" s="31">
        <v>9.56</v>
      </c>
      <c r="AO5" s="29">
        <v>207</v>
      </c>
      <c r="AP5" s="30">
        <v>1</v>
      </c>
      <c r="AQ5" s="30">
        <v>4.5999999999999996</v>
      </c>
      <c r="AR5" s="30">
        <v>5.6</v>
      </c>
      <c r="AS5" s="30">
        <v>4.3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9">
      <c r="A6" s="25">
        <v>5</v>
      </c>
      <c r="B6" s="26">
        <v>5</v>
      </c>
      <c r="C6" s="26">
        <v>5</v>
      </c>
      <c r="D6" s="27">
        <v>19</v>
      </c>
      <c r="E6" s="27">
        <v>157</v>
      </c>
      <c r="F6" s="28">
        <v>51</v>
      </c>
      <c r="G6" s="29">
        <v>1840</v>
      </c>
      <c r="H6" s="30">
        <v>830.6</v>
      </c>
      <c r="I6" s="30">
        <v>38.5</v>
      </c>
      <c r="J6" s="30">
        <v>21.6</v>
      </c>
      <c r="K6" s="30">
        <v>60.1</v>
      </c>
      <c r="L6" s="30">
        <v>70.5</v>
      </c>
      <c r="M6" s="30">
        <v>231.4</v>
      </c>
      <c r="N6" s="30">
        <v>20</v>
      </c>
      <c r="O6" s="29">
        <v>4120</v>
      </c>
      <c r="P6" s="29">
        <v>2532</v>
      </c>
      <c r="Q6" s="29">
        <v>774</v>
      </c>
      <c r="R6" s="29">
        <v>208</v>
      </c>
      <c r="S6" s="29">
        <v>1428</v>
      </c>
      <c r="T6" s="30">
        <v>6.7</v>
      </c>
      <c r="U6" s="30">
        <v>7.9</v>
      </c>
      <c r="V6" s="31">
        <v>1.06</v>
      </c>
      <c r="W6" s="31">
        <v>2.6</v>
      </c>
      <c r="X6" s="29">
        <v>158</v>
      </c>
      <c r="Y6" s="29">
        <v>2831</v>
      </c>
      <c r="Z6" s="29">
        <v>637</v>
      </c>
      <c r="AA6" s="29">
        <v>10</v>
      </c>
      <c r="AB6" s="30">
        <v>7.3</v>
      </c>
      <c r="AC6" s="29">
        <v>169</v>
      </c>
      <c r="AD6" s="31">
        <v>1.1399999999999999</v>
      </c>
      <c r="AE6" s="31">
        <v>1.06</v>
      </c>
      <c r="AF6" s="30">
        <v>14.7</v>
      </c>
      <c r="AG6" s="31">
        <v>1.2</v>
      </c>
      <c r="AH6" s="30">
        <v>6</v>
      </c>
      <c r="AI6" s="29">
        <v>247</v>
      </c>
      <c r="AJ6" s="31">
        <v>5.53</v>
      </c>
      <c r="AK6" s="29">
        <v>77</v>
      </c>
      <c r="AL6" s="31">
        <v>22.59</v>
      </c>
      <c r="AM6" s="31">
        <v>27.29</v>
      </c>
      <c r="AN6" s="31">
        <v>13.27</v>
      </c>
      <c r="AO6" s="29">
        <v>308</v>
      </c>
      <c r="AP6" s="30">
        <v>1.9</v>
      </c>
      <c r="AQ6" s="30">
        <v>6.4</v>
      </c>
      <c r="AR6" s="30">
        <v>8.5</v>
      </c>
      <c r="AS6" s="30">
        <v>10.4</v>
      </c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9">
      <c r="A7" s="25">
        <v>6</v>
      </c>
      <c r="B7" s="26">
        <v>6</v>
      </c>
      <c r="C7" s="26">
        <v>5</v>
      </c>
      <c r="D7" s="27">
        <v>19</v>
      </c>
      <c r="E7" s="27">
        <v>159</v>
      </c>
      <c r="F7" s="28">
        <v>60.1</v>
      </c>
      <c r="G7" s="29">
        <v>2240</v>
      </c>
      <c r="H7" s="30">
        <v>1246</v>
      </c>
      <c r="I7" s="30">
        <v>56.7</v>
      </c>
      <c r="J7" s="30">
        <v>26.4</v>
      </c>
      <c r="K7" s="30">
        <v>83.2</v>
      </c>
      <c r="L7" s="30">
        <v>95.6</v>
      </c>
      <c r="M7" s="30">
        <v>249</v>
      </c>
      <c r="N7" s="30">
        <v>19.8</v>
      </c>
      <c r="O7" s="29">
        <v>4658</v>
      </c>
      <c r="P7" s="29">
        <v>2530</v>
      </c>
      <c r="Q7" s="29">
        <v>564</v>
      </c>
      <c r="R7" s="29">
        <v>240</v>
      </c>
      <c r="S7" s="29">
        <v>1171</v>
      </c>
      <c r="T7" s="30">
        <v>8.4</v>
      </c>
      <c r="U7" s="30">
        <v>9.4</v>
      </c>
      <c r="V7" s="31">
        <v>1.17</v>
      </c>
      <c r="W7" s="31">
        <v>3.31</v>
      </c>
      <c r="X7" s="29">
        <v>207</v>
      </c>
      <c r="Y7" s="29">
        <v>2788</v>
      </c>
      <c r="Z7" s="29">
        <v>670</v>
      </c>
      <c r="AA7" s="29">
        <v>17</v>
      </c>
      <c r="AB7" s="30">
        <v>13</v>
      </c>
      <c r="AC7" s="29">
        <v>216</v>
      </c>
      <c r="AD7" s="31">
        <v>1.36</v>
      </c>
      <c r="AE7" s="31">
        <v>1.1399999999999999</v>
      </c>
      <c r="AF7" s="30">
        <v>18.3</v>
      </c>
      <c r="AG7" s="31">
        <v>1.28</v>
      </c>
      <c r="AH7" s="30">
        <v>10.3</v>
      </c>
      <c r="AI7" s="29">
        <v>298</v>
      </c>
      <c r="AJ7" s="31">
        <v>6.14</v>
      </c>
      <c r="AK7" s="29">
        <v>92</v>
      </c>
      <c r="AL7" s="31">
        <v>23.05</v>
      </c>
      <c r="AM7" s="31">
        <v>36.64</v>
      </c>
      <c r="AN7" s="31">
        <v>25.33</v>
      </c>
      <c r="AO7" s="29">
        <v>406</v>
      </c>
      <c r="AP7" s="30">
        <v>2.9</v>
      </c>
      <c r="AQ7" s="30">
        <v>9.1</v>
      </c>
      <c r="AR7" s="30">
        <v>12.1</v>
      </c>
      <c r="AS7" s="30">
        <v>11.7</v>
      </c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9">
      <c r="A8" s="25">
        <v>7</v>
      </c>
      <c r="B8" s="26">
        <v>7</v>
      </c>
      <c r="C8" s="26">
        <v>5</v>
      </c>
      <c r="D8" s="27">
        <v>19</v>
      </c>
      <c r="E8" s="27">
        <v>159</v>
      </c>
      <c r="F8" s="28">
        <v>57.6</v>
      </c>
      <c r="G8" s="29">
        <v>2019</v>
      </c>
      <c r="H8" s="30">
        <v>953.7</v>
      </c>
      <c r="I8" s="30">
        <v>39.4</v>
      </c>
      <c r="J8" s="30">
        <v>30.6</v>
      </c>
      <c r="K8" s="30">
        <v>70</v>
      </c>
      <c r="L8" s="30">
        <v>96.3</v>
      </c>
      <c r="M8" s="30">
        <v>214.1</v>
      </c>
      <c r="N8" s="30">
        <v>18</v>
      </c>
      <c r="O8" s="29">
        <v>3984</v>
      </c>
      <c r="P8" s="29">
        <v>2821</v>
      </c>
      <c r="Q8" s="29">
        <v>511</v>
      </c>
      <c r="R8" s="29">
        <v>274</v>
      </c>
      <c r="S8" s="29">
        <v>1052</v>
      </c>
      <c r="T8" s="30">
        <v>10.6</v>
      </c>
      <c r="U8" s="30">
        <v>8.4</v>
      </c>
      <c r="V8" s="31">
        <v>1.36</v>
      </c>
      <c r="W8" s="31">
        <v>2.2400000000000002</v>
      </c>
      <c r="X8" s="29">
        <v>348</v>
      </c>
      <c r="Y8" s="29">
        <v>3344</v>
      </c>
      <c r="Z8" s="29">
        <v>913</v>
      </c>
      <c r="AA8" s="29">
        <v>6</v>
      </c>
      <c r="AB8" s="30">
        <v>12.8</v>
      </c>
      <c r="AC8" s="29">
        <v>354</v>
      </c>
      <c r="AD8" s="31">
        <v>1.25</v>
      </c>
      <c r="AE8" s="31">
        <v>1.29</v>
      </c>
      <c r="AF8" s="30">
        <v>14.8</v>
      </c>
      <c r="AG8" s="31">
        <v>1.23</v>
      </c>
      <c r="AH8" s="30">
        <v>4.5999999999999996</v>
      </c>
      <c r="AI8" s="29">
        <v>343</v>
      </c>
      <c r="AJ8" s="31">
        <v>6.37</v>
      </c>
      <c r="AK8" s="29">
        <v>103</v>
      </c>
      <c r="AL8" s="31">
        <v>32.479999999999997</v>
      </c>
      <c r="AM8" s="31">
        <v>31.15</v>
      </c>
      <c r="AN8" s="31">
        <v>18.95</v>
      </c>
      <c r="AO8" s="29">
        <v>529</v>
      </c>
      <c r="AP8" s="30">
        <v>3.5</v>
      </c>
      <c r="AQ8" s="30">
        <v>10.1</v>
      </c>
      <c r="AR8" s="30">
        <v>14</v>
      </c>
      <c r="AS8" s="30">
        <v>10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9">
      <c r="A9" s="25">
        <v>8</v>
      </c>
      <c r="B9" s="26">
        <v>8</v>
      </c>
      <c r="C9" s="26">
        <v>5</v>
      </c>
      <c r="D9" s="27">
        <v>19</v>
      </c>
      <c r="E9" s="27">
        <v>153</v>
      </c>
      <c r="F9" s="28">
        <v>43.4</v>
      </c>
      <c r="G9" s="29">
        <v>1187</v>
      </c>
      <c r="H9" s="30">
        <v>688.4</v>
      </c>
      <c r="I9" s="30">
        <v>18.7</v>
      </c>
      <c r="J9" s="30">
        <v>15.8</v>
      </c>
      <c r="K9" s="30">
        <v>34.5</v>
      </c>
      <c r="L9" s="30">
        <v>34.299999999999997</v>
      </c>
      <c r="M9" s="30">
        <v>183.2</v>
      </c>
      <c r="N9" s="30">
        <v>8</v>
      </c>
      <c r="O9" s="29">
        <v>1802</v>
      </c>
      <c r="P9" s="29">
        <v>1082</v>
      </c>
      <c r="Q9" s="29">
        <v>296</v>
      </c>
      <c r="R9" s="29">
        <v>106</v>
      </c>
      <c r="S9" s="29">
        <v>521</v>
      </c>
      <c r="T9" s="30">
        <v>3.3</v>
      </c>
      <c r="U9" s="30">
        <v>3.7</v>
      </c>
      <c r="V9" s="31">
        <v>0.42</v>
      </c>
      <c r="W9" s="31">
        <v>0.97</v>
      </c>
      <c r="X9" s="29">
        <v>141</v>
      </c>
      <c r="Y9" s="29">
        <v>351</v>
      </c>
      <c r="Z9" s="29">
        <v>200</v>
      </c>
      <c r="AA9" s="29">
        <v>1</v>
      </c>
      <c r="AB9" s="30">
        <v>5.2</v>
      </c>
      <c r="AC9" s="29">
        <v>49</v>
      </c>
      <c r="AD9" s="31">
        <v>0.5</v>
      </c>
      <c r="AE9" s="31">
        <v>0.59</v>
      </c>
      <c r="AF9" s="30">
        <v>4.5999999999999996</v>
      </c>
      <c r="AG9" s="31">
        <v>0.42</v>
      </c>
      <c r="AH9" s="30">
        <v>1</v>
      </c>
      <c r="AI9" s="29">
        <v>109</v>
      </c>
      <c r="AJ9" s="31">
        <v>3.2</v>
      </c>
      <c r="AK9" s="29">
        <v>60</v>
      </c>
      <c r="AL9" s="31">
        <v>8.5399999999999991</v>
      </c>
      <c r="AM9" s="31">
        <v>12.99</v>
      </c>
      <c r="AN9" s="31">
        <v>8.6199999999999992</v>
      </c>
      <c r="AO9" s="29">
        <v>171</v>
      </c>
      <c r="AP9" s="30">
        <v>1.6</v>
      </c>
      <c r="AQ9" s="30">
        <v>4</v>
      </c>
      <c r="AR9" s="30">
        <v>5.6</v>
      </c>
      <c r="AS9" s="30">
        <v>4.5999999999999996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9">
      <c r="A10" s="25">
        <v>9</v>
      </c>
      <c r="B10" s="26">
        <v>9</v>
      </c>
      <c r="C10" s="26">
        <v>5</v>
      </c>
      <c r="D10" s="27">
        <v>19</v>
      </c>
      <c r="E10" s="27">
        <v>146</v>
      </c>
      <c r="F10" s="28">
        <v>41.7</v>
      </c>
      <c r="G10" s="29">
        <v>1688</v>
      </c>
      <c r="H10" s="30">
        <v>610.6</v>
      </c>
      <c r="I10" s="30">
        <v>30.8</v>
      </c>
      <c r="J10" s="30">
        <v>21.5</v>
      </c>
      <c r="K10" s="30">
        <v>52.3</v>
      </c>
      <c r="L10" s="30">
        <v>59.1</v>
      </c>
      <c r="M10" s="30">
        <v>228.6</v>
      </c>
      <c r="N10" s="30">
        <v>11.1</v>
      </c>
      <c r="O10" s="29">
        <v>2451</v>
      </c>
      <c r="P10" s="29">
        <v>1332</v>
      </c>
      <c r="Q10" s="29">
        <v>393</v>
      </c>
      <c r="R10" s="29">
        <v>169</v>
      </c>
      <c r="S10" s="29">
        <v>723</v>
      </c>
      <c r="T10" s="30">
        <v>6</v>
      </c>
      <c r="U10" s="30">
        <v>6.5</v>
      </c>
      <c r="V10" s="31">
        <v>0.85</v>
      </c>
      <c r="W10" s="31">
        <v>2.37</v>
      </c>
      <c r="X10" s="29">
        <v>220</v>
      </c>
      <c r="Y10" s="29">
        <v>1605</v>
      </c>
      <c r="Z10" s="29">
        <v>488</v>
      </c>
      <c r="AA10" s="29">
        <v>1</v>
      </c>
      <c r="AB10" s="30">
        <v>6.9</v>
      </c>
      <c r="AC10" s="29">
        <v>171</v>
      </c>
      <c r="AD10" s="31">
        <v>0.74</v>
      </c>
      <c r="AE10" s="31">
        <v>0.83</v>
      </c>
      <c r="AF10" s="30">
        <v>10.7</v>
      </c>
      <c r="AG10" s="31">
        <v>0.74</v>
      </c>
      <c r="AH10" s="30">
        <v>2.5</v>
      </c>
      <c r="AI10" s="29">
        <v>227</v>
      </c>
      <c r="AJ10" s="31">
        <v>4.18</v>
      </c>
      <c r="AK10" s="29">
        <v>65</v>
      </c>
      <c r="AL10" s="31">
        <v>17.38</v>
      </c>
      <c r="AM10" s="31">
        <v>20.41</v>
      </c>
      <c r="AN10" s="31">
        <v>13.3</v>
      </c>
      <c r="AO10" s="29">
        <v>287</v>
      </c>
      <c r="AP10" s="30">
        <v>1.8</v>
      </c>
      <c r="AQ10" s="30">
        <v>6.7</v>
      </c>
      <c r="AR10" s="30">
        <v>8.6999999999999993</v>
      </c>
      <c r="AS10" s="30">
        <v>6.2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9">
      <c r="A11" s="25">
        <v>10</v>
      </c>
      <c r="B11" s="26">
        <v>10</v>
      </c>
      <c r="C11" s="26">
        <v>5</v>
      </c>
      <c r="D11" s="27">
        <v>19</v>
      </c>
      <c r="E11" s="27">
        <v>146</v>
      </c>
      <c r="F11" s="28">
        <v>39.9</v>
      </c>
      <c r="G11" s="29">
        <v>1503</v>
      </c>
      <c r="H11" s="30">
        <v>638</v>
      </c>
      <c r="I11" s="30">
        <v>30.7</v>
      </c>
      <c r="J11" s="30">
        <v>41.3</v>
      </c>
      <c r="K11" s="30">
        <v>72</v>
      </c>
      <c r="L11" s="30">
        <v>51.2</v>
      </c>
      <c r="M11" s="30">
        <v>191.5</v>
      </c>
      <c r="N11" s="30">
        <v>16.600000000000001</v>
      </c>
      <c r="O11" s="29">
        <v>4046</v>
      </c>
      <c r="P11" s="29">
        <v>2049</v>
      </c>
      <c r="Q11" s="29">
        <v>348</v>
      </c>
      <c r="R11" s="29">
        <v>255</v>
      </c>
      <c r="S11" s="29">
        <v>877</v>
      </c>
      <c r="T11" s="30">
        <v>8.6</v>
      </c>
      <c r="U11" s="30">
        <v>7.2</v>
      </c>
      <c r="V11" s="31">
        <v>1.17</v>
      </c>
      <c r="W11" s="31">
        <v>2.78</v>
      </c>
      <c r="X11" s="29">
        <v>35</v>
      </c>
      <c r="Y11" s="29">
        <v>3359</v>
      </c>
      <c r="Z11" s="29">
        <v>596</v>
      </c>
      <c r="AA11" s="29">
        <v>6</v>
      </c>
      <c r="AB11" s="30">
        <v>8.1</v>
      </c>
      <c r="AC11" s="29">
        <v>280</v>
      </c>
      <c r="AD11" s="31">
        <v>1.23</v>
      </c>
      <c r="AE11" s="31">
        <v>0.79</v>
      </c>
      <c r="AF11" s="30">
        <v>15.2</v>
      </c>
      <c r="AG11" s="31">
        <v>1.32</v>
      </c>
      <c r="AH11" s="30">
        <v>3.1</v>
      </c>
      <c r="AI11" s="29">
        <v>225</v>
      </c>
      <c r="AJ11" s="31">
        <v>4.82</v>
      </c>
      <c r="AK11" s="29">
        <v>71</v>
      </c>
      <c r="AL11" s="31">
        <v>11.33</v>
      </c>
      <c r="AM11" s="31">
        <v>18.91</v>
      </c>
      <c r="AN11" s="31">
        <v>15.77</v>
      </c>
      <c r="AO11" s="29">
        <v>165</v>
      </c>
      <c r="AP11" s="30">
        <v>3.1</v>
      </c>
      <c r="AQ11" s="30">
        <v>8.4</v>
      </c>
      <c r="AR11" s="30">
        <v>11.7</v>
      </c>
      <c r="AS11" s="30">
        <v>10.199999999999999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9">
      <c r="A12" s="25">
        <v>11</v>
      </c>
      <c r="B12" s="26">
        <v>11</v>
      </c>
      <c r="C12" s="26">
        <v>5</v>
      </c>
      <c r="D12" s="27">
        <v>19</v>
      </c>
      <c r="E12" s="27">
        <v>155</v>
      </c>
      <c r="F12" s="28">
        <v>50.7</v>
      </c>
      <c r="G12" s="29">
        <v>2184</v>
      </c>
      <c r="H12" s="30">
        <v>666.4</v>
      </c>
      <c r="I12" s="30">
        <v>43.6</v>
      </c>
      <c r="J12" s="30">
        <v>26.5</v>
      </c>
      <c r="K12" s="30">
        <v>70.099999999999994</v>
      </c>
      <c r="L12" s="30">
        <v>107.1</v>
      </c>
      <c r="M12" s="30">
        <v>219.5</v>
      </c>
      <c r="N12" s="30">
        <v>13.4</v>
      </c>
      <c r="O12" s="29">
        <v>3274</v>
      </c>
      <c r="P12" s="29">
        <v>1515</v>
      </c>
      <c r="Q12" s="29">
        <v>382</v>
      </c>
      <c r="R12" s="29">
        <v>189</v>
      </c>
      <c r="S12" s="29">
        <v>965</v>
      </c>
      <c r="T12" s="30">
        <v>7.7</v>
      </c>
      <c r="U12" s="30">
        <v>8.4</v>
      </c>
      <c r="V12" s="31">
        <v>0.91</v>
      </c>
      <c r="W12" s="31">
        <v>2.35</v>
      </c>
      <c r="X12" s="29">
        <v>210</v>
      </c>
      <c r="Y12" s="29">
        <v>703</v>
      </c>
      <c r="Z12" s="29">
        <v>330</v>
      </c>
      <c r="AA12" s="29">
        <v>8</v>
      </c>
      <c r="AB12" s="30">
        <v>9.8000000000000007</v>
      </c>
      <c r="AC12" s="29">
        <v>181</v>
      </c>
      <c r="AD12" s="31">
        <v>0.78</v>
      </c>
      <c r="AE12" s="31">
        <v>0.91</v>
      </c>
      <c r="AF12" s="30">
        <v>13.5</v>
      </c>
      <c r="AG12" s="31">
        <v>0.99</v>
      </c>
      <c r="AH12" s="30">
        <v>4</v>
      </c>
      <c r="AI12" s="29">
        <v>196</v>
      </c>
      <c r="AJ12" s="31">
        <v>5</v>
      </c>
      <c r="AK12" s="29">
        <v>47</v>
      </c>
      <c r="AL12" s="31">
        <v>27.51</v>
      </c>
      <c r="AM12" s="31">
        <v>44.3</v>
      </c>
      <c r="AN12" s="31">
        <v>23.59</v>
      </c>
      <c r="AO12" s="29">
        <v>436</v>
      </c>
      <c r="AP12" s="30">
        <v>2</v>
      </c>
      <c r="AQ12" s="30">
        <v>5.6</v>
      </c>
      <c r="AR12" s="30">
        <v>7.7</v>
      </c>
      <c r="AS12" s="30">
        <v>8.1999999999999993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9">
      <c r="A13" s="25">
        <v>12</v>
      </c>
      <c r="B13" s="26">
        <v>12</v>
      </c>
      <c r="C13" s="26">
        <v>5</v>
      </c>
      <c r="D13" s="27">
        <v>21</v>
      </c>
      <c r="E13" s="27">
        <v>165</v>
      </c>
      <c r="F13" s="28">
        <v>47.1</v>
      </c>
      <c r="G13" s="29">
        <v>1870</v>
      </c>
      <c r="H13" s="30">
        <v>904</v>
      </c>
      <c r="I13" s="30">
        <v>37.299999999999997</v>
      </c>
      <c r="J13" s="30">
        <v>28.6</v>
      </c>
      <c r="K13" s="30">
        <v>65.900000000000006</v>
      </c>
      <c r="L13" s="30">
        <v>87.2</v>
      </c>
      <c r="M13" s="30">
        <v>205.6</v>
      </c>
      <c r="N13" s="30">
        <v>17.5</v>
      </c>
      <c r="O13" s="29">
        <v>4022</v>
      </c>
      <c r="P13" s="29">
        <v>2451</v>
      </c>
      <c r="Q13" s="29">
        <v>520</v>
      </c>
      <c r="R13" s="29">
        <v>258</v>
      </c>
      <c r="S13" s="29">
        <v>927</v>
      </c>
      <c r="T13" s="30">
        <v>10.199999999999999</v>
      </c>
      <c r="U13" s="30">
        <v>7.6</v>
      </c>
      <c r="V13" s="31">
        <v>0.97</v>
      </c>
      <c r="W13" s="31">
        <v>2.64</v>
      </c>
      <c r="X13" s="29">
        <v>277</v>
      </c>
      <c r="Y13" s="29">
        <v>3197</v>
      </c>
      <c r="Z13" s="29">
        <v>803</v>
      </c>
      <c r="AA13" s="29">
        <v>2</v>
      </c>
      <c r="AB13" s="30">
        <v>13</v>
      </c>
      <c r="AC13" s="29">
        <v>159</v>
      </c>
      <c r="AD13" s="31">
        <v>0.82</v>
      </c>
      <c r="AE13" s="31">
        <v>1.0900000000000001</v>
      </c>
      <c r="AF13" s="30">
        <v>13.9</v>
      </c>
      <c r="AG13" s="31">
        <v>1.1399999999999999</v>
      </c>
      <c r="AH13" s="30">
        <v>2.2000000000000002</v>
      </c>
      <c r="AI13" s="29">
        <v>233</v>
      </c>
      <c r="AJ13" s="31">
        <v>5.46</v>
      </c>
      <c r="AK13" s="29">
        <v>56</v>
      </c>
      <c r="AL13" s="31">
        <v>22.22</v>
      </c>
      <c r="AM13" s="31">
        <v>32.159999999999997</v>
      </c>
      <c r="AN13" s="31">
        <v>23</v>
      </c>
      <c r="AO13" s="29">
        <v>369</v>
      </c>
      <c r="AP13" s="30">
        <v>3.2</v>
      </c>
      <c r="AQ13" s="30">
        <v>9.6999999999999993</v>
      </c>
      <c r="AR13" s="30">
        <v>15.8</v>
      </c>
      <c r="AS13" s="30">
        <v>10.199999999999999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9">
      <c r="A14" s="25">
        <v>13</v>
      </c>
      <c r="B14" s="26">
        <v>13</v>
      </c>
      <c r="C14" s="26">
        <v>5</v>
      </c>
      <c r="D14" s="27">
        <v>19</v>
      </c>
      <c r="E14" s="27">
        <v>161</v>
      </c>
      <c r="F14" s="28">
        <v>51.1</v>
      </c>
      <c r="G14" s="29">
        <v>1507</v>
      </c>
      <c r="H14" s="30">
        <v>645.9</v>
      </c>
      <c r="I14" s="30">
        <v>31.5</v>
      </c>
      <c r="J14" s="30">
        <v>23.1</v>
      </c>
      <c r="K14" s="30">
        <v>54.6</v>
      </c>
      <c r="L14" s="30">
        <v>51.9</v>
      </c>
      <c r="M14" s="30">
        <v>198.8</v>
      </c>
      <c r="N14" s="30">
        <v>12.6</v>
      </c>
      <c r="O14" s="29">
        <v>2749</v>
      </c>
      <c r="P14" s="29">
        <v>1768</v>
      </c>
      <c r="Q14" s="29">
        <v>490</v>
      </c>
      <c r="R14" s="29">
        <v>171</v>
      </c>
      <c r="S14" s="29">
        <v>907</v>
      </c>
      <c r="T14" s="30">
        <v>6.2</v>
      </c>
      <c r="U14" s="30">
        <v>6.3</v>
      </c>
      <c r="V14" s="31">
        <v>0.75</v>
      </c>
      <c r="W14" s="31">
        <v>2.14</v>
      </c>
      <c r="X14" s="29">
        <v>176</v>
      </c>
      <c r="Y14" s="29">
        <v>2745</v>
      </c>
      <c r="Z14" s="29">
        <v>630</v>
      </c>
      <c r="AA14" s="29">
        <v>3</v>
      </c>
      <c r="AB14" s="30">
        <v>8.4</v>
      </c>
      <c r="AC14" s="29">
        <v>158</v>
      </c>
      <c r="AD14" s="31">
        <v>0.93</v>
      </c>
      <c r="AE14" s="31">
        <v>0.9</v>
      </c>
      <c r="AF14" s="30">
        <v>10.5</v>
      </c>
      <c r="AG14" s="31">
        <v>0.99</v>
      </c>
      <c r="AH14" s="30">
        <v>1.8</v>
      </c>
      <c r="AI14" s="29">
        <v>252</v>
      </c>
      <c r="AJ14" s="31">
        <v>4.7699999999999996</v>
      </c>
      <c r="AK14" s="29">
        <v>84</v>
      </c>
      <c r="AL14" s="31">
        <v>14.05</v>
      </c>
      <c r="AM14" s="31">
        <v>18.04</v>
      </c>
      <c r="AN14" s="31">
        <v>13.5</v>
      </c>
      <c r="AO14" s="29">
        <v>321</v>
      </c>
      <c r="AP14" s="30">
        <v>2.2999999999999998</v>
      </c>
      <c r="AQ14" s="30">
        <v>6.8</v>
      </c>
      <c r="AR14" s="30">
        <v>9.3000000000000007</v>
      </c>
      <c r="AS14" s="30">
        <v>6.9</v>
      </c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9">
      <c r="A15" s="25">
        <v>14</v>
      </c>
      <c r="B15" s="26">
        <v>14</v>
      </c>
      <c r="C15" s="26">
        <v>5</v>
      </c>
      <c r="D15" s="27">
        <v>19</v>
      </c>
      <c r="E15" s="27">
        <v>156</v>
      </c>
      <c r="F15" s="28">
        <v>42.4</v>
      </c>
      <c r="G15" s="29">
        <v>1787</v>
      </c>
      <c r="H15" s="30">
        <v>1027</v>
      </c>
      <c r="I15" s="30">
        <v>31.6</v>
      </c>
      <c r="J15" s="30">
        <v>32</v>
      </c>
      <c r="K15" s="30">
        <v>63.6</v>
      </c>
      <c r="L15" s="30">
        <v>63.3</v>
      </c>
      <c r="M15" s="30">
        <v>235.9</v>
      </c>
      <c r="N15" s="30">
        <v>16.7</v>
      </c>
      <c r="O15" s="29">
        <v>3887</v>
      </c>
      <c r="P15" s="29">
        <v>2296</v>
      </c>
      <c r="Q15" s="29">
        <v>441</v>
      </c>
      <c r="R15" s="29">
        <v>214</v>
      </c>
      <c r="S15" s="29">
        <v>993</v>
      </c>
      <c r="T15" s="30">
        <v>7.5</v>
      </c>
      <c r="U15" s="30">
        <v>7.3</v>
      </c>
      <c r="V15" s="31">
        <v>1.06</v>
      </c>
      <c r="W15" s="31">
        <v>2.38</v>
      </c>
      <c r="X15" s="29">
        <v>397</v>
      </c>
      <c r="Y15" s="29">
        <v>5480</v>
      </c>
      <c r="Z15" s="29">
        <v>1323</v>
      </c>
      <c r="AA15" s="29">
        <v>3</v>
      </c>
      <c r="AB15" s="30">
        <v>7.7</v>
      </c>
      <c r="AC15" s="29">
        <v>118</v>
      </c>
      <c r="AD15" s="31">
        <v>1.0900000000000001</v>
      </c>
      <c r="AE15" s="31">
        <v>1.01</v>
      </c>
      <c r="AF15" s="30">
        <v>13.9</v>
      </c>
      <c r="AG15" s="31">
        <v>1.25</v>
      </c>
      <c r="AH15" s="30">
        <v>2.6</v>
      </c>
      <c r="AI15" s="29">
        <v>296</v>
      </c>
      <c r="AJ15" s="31">
        <v>5.44</v>
      </c>
      <c r="AK15" s="29">
        <v>121</v>
      </c>
      <c r="AL15" s="31">
        <v>22.26</v>
      </c>
      <c r="AM15" s="31">
        <v>21.34</v>
      </c>
      <c r="AN15" s="31">
        <v>11.9</v>
      </c>
      <c r="AO15" s="29">
        <v>442</v>
      </c>
      <c r="AP15" s="30">
        <v>3.3</v>
      </c>
      <c r="AQ15" s="30">
        <v>9.4</v>
      </c>
      <c r="AR15" s="30">
        <v>13.3</v>
      </c>
      <c r="AS15" s="30">
        <v>9.9</v>
      </c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9">
      <c r="A16" s="25">
        <v>15</v>
      </c>
      <c r="B16" s="26">
        <v>15</v>
      </c>
      <c r="C16" s="26">
        <v>5</v>
      </c>
      <c r="D16" s="27">
        <v>19</v>
      </c>
      <c r="E16" s="27">
        <v>163</v>
      </c>
      <c r="F16" s="28">
        <v>63</v>
      </c>
      <c r="G16" s="29">
        <v>1474</v>
      </c>
      <c r="H16" s="30">
        <v>849.5</v>
      </c>
      <c r="I16" s="30">
        <v>21.7</v>
      </c>
      <c r="J16" s="30">
        <v>28</v>
      </c>
      <c r="K16" s="30">
        <v>49.6</v>
      </c>
      <c r="L16" s="30">
        <v>39.9</v>
      </c>
      <c r="M16" s="30">
        <v>224.3</v>
      </c>
      <c r="N16" s="30">
        <v>12</v>
      </c>
      <c r="O16" s="29">
        <v>2863</v>
      </c>
      <c r="P16" s="29">
        <v>1454</v>
      </c>
      <c r="Q16" s="29">
        <v>345</v>
      </c>
      <c r="R16" s="29">
        <v>190</v>
      </c>
      <c r="S16" s="29">
        <v>693</v>
      </c>
      <c r="T16" s="30">
        <v>6.1</v>
      </c>
      <c r="U16" s="30">
        <v>5.2</v>
      </c>
      <c r="V16" s="31">
        <v>0.88</v>
      </c>
      <c r="W16" s="31">
        <v>2.72</v>
      </c>
      <c r="X16" s="29">
        <v>95</v>
      </c>
      <c r="Y16" s="29">
        <v>1214</v>
      </c>
      <c r="Z16" s="29">
        <v>295</v>
      </c>
      <c r="AA16" s="29">
        <v>1</v>
      </c>
      <c r="AB16" s="30">
        <v>4.4000000000000004</v>
      </c>
      <c r="AC16" s="29">
        <v>92</v>
      </c>
      <c r="AD16" s="31">
        <v>0.71</v>
      </c>
      <c r="AE16" s="31">
        <v>0.81</v>
      </c>
      <c r="AF16" s="30">
        <v>8.9</v>
      </c>
      <c r="AG16" s="31">
        <v>0.74</v>
      </c>
      <c r="AH16" s="30">
        <v>0.7</v>
      </c>
      <c r="AI16" s="29">
        <v>162</v>
      </c>
      <c r="AJ16" s="31">
        <v>3.5</v>
      </c>
      <c r="AK16" s="29">
        <v>29</v>
      </c>
      <c r="AL16" s="31">
        <v>10.57</v>
      </c>
      <c r="AM16" s="31">
        <v>11.06</v>
      </c>
      <c r="AN16" s="31">
        <v>7.63</v>
      </c>
      <c r="AO16" s="29">
        <v>126</v>
      </c>
      <c r="AP16" s="30">
        <v>2.5</v>
      </c>
      <c r="AQ16" s="30">
        <v>7.2</v>
      </c>
      <c r="AR16" s="30">
        <v>9.9</v>
      </c>
      <c r="AS16" s="30">
        <v>7.2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78">
      <c r="A17" s="25">
        <v>16</v>
      </c>
      <c r="B17" s="26">
        <v>16</v>
      </c>
      <c r="C17" s="26">
        <v>5</v>
      </c>
      <c r="D17" s="27">
        <v>19</v>
      </c>
      <c r="E17" s="27">
        <v>163</v>
      </c>
      <c r="F17" s="28">
        <v>57.1</v>
      </c>
      <c r="G17" s="29">
        <v>1332</v>
      </c>
      <c r="H17" s="30">
        <v>510.8</v>
      </c>
      <c r="I17" s="30">
        <v>32.200000000000003</v>
      </c>
      <c r="J17" s="30">
        <v>19.100000000000001</v>
      </c>
      <c r="K17" s="30">
        <v>51.2</v>
      </c>
      <c r="L17" s="30">
        <v>48.2</v>
      </c>
      <c r="M17" s="30">
        <v>166.5</v>
      </c>
      <c r="N17" s="30">
        <v>12.9</v>
      </c>
      <c r="O17" s="29">
        <v>3009</v>
      </c>
      <c r="P17" s="29">
        <v>1524</v>
      </c>
      <c r="Q17" s="29">
        <v>362</v>
      </c>
      <c r="R17" s="29">
        <v>209</v>
      </c>
      <c r="S17" s="29">
        <v>738</v>
      </c>
      <c r="T17" s="30">
        <v>6.3</v>
      </c>
      <c r="U17" s="30">
        <v>5.8</v>
      </c>
      <c r="V17" s="31">
        <v>0.84</v>
      </c>
      <c r="W17" s="31">
        <v>2.0099999999999998</v>
      </c>
      <c r="X17" s="29">
        <v>152</v>
      </c>
      <c r="Y17" s="29">
        <v>1958</v>
      </c>
      <c r="Z17" s="29">
        <v>478</v>
      </c>
      <c r="AA17" s="29">
        <v>7</v>
      </c>
      <c r="AB17" s="30">
        <v>7.9</v>
      </c>
      <c r="AC17" s="29">
        <v>142</v>
      </c>
      <c r="AD17" s="31">
        <v>0.71</v>
      </c>
      <c r="AE17" s="31">
        <v>0.76</v>
      </c>
      <c r="AF17" s="30">
        <v>10.199999999999999</v>
      </c>
      <c r="AG17" s="31">
        <v>0.96</v>
      </c>
      <c r="AH17" s="30">
        <v>3.6</v>
      </c>
      <c r="AI17" s="29">
        <v>152</v>
      </c>
      <c r="AJ17" s="31">
        <v>3.82</v>
      </c>
      <c r="AK17" s="29">
        <v>35</v>
      </c>
      <c r="AL17" s="31">
        <v>10.39</v>
      </c>
      <c r="AM17" s="31">
        <v>16.79</v>
      </c>
      <c r="AN17" s="31">
        <v>13.71</v>
      </c>
      <c r="AO17" s="29">
        <v>174</v>
      </c>
      <c r="AP17" s="30">
        <v>1.5</v>
      </c>
      <c r="AQ17" s="30">
        <v>5.3</v>
      </c>
      <c r="AR17" s="30">
        <v>7.1</v>
      </c>
      <c r="AS17" s="30">
        <v>7.7</v>
      </c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78">
      <c r="A18" s="25">
        <v>17</v>
      </c>
      <c r="B18" s="26">
        <v>17</v>
      </c>
      <c r="C18" s="26">
        <v>5</v>
      </c>
      <c r="D18" s="27">
        <v>19</v>
      </c>
      <c r="E18" s="27">
        <v>153</v>
      </c>
      <c r="F18" s="28">
        <v>45.1</v>
      </c>
      <c r="G18" s="29">
        <v>1540</v>
      </c>
      <c r="H18" s="30">
        <v>1076.5999999999999</v>
      </c>
      <c r="I18" s="30">
        <v>33.9</v>
      </c>
      <c r="J18" s="30">
        <v>26.3</v>
      </c>
      <c r="K18" s="30">
        <v>60.3</v>
      </c>
      <c r="L18" s="30">
        <v>45.8</v>
      </c>
      <c r="M18" s="30">
        <v>217.4</v>
      </c>
      <c r="N18" s="30">
        <v>13.4</v>
      </c>
      <c r="O18" s="29">
        <v>2865</v>
      </c>
      <c r="P18" s="29">
        <v>2173</v>
      </c>
      <c r="Q18" s="29">
        <v>364</v>
      </c>
      <c r="R18" s="29">
        <v>212</v>
      </c>
      <c r="S18" s="29">
        <v>827</v>
      </c>
      <c r="T18" s="30">
        <v>5.9</v>
      </c>
      <c r="U18" s="30">
        <v>5.7</v>
      </c>
      <c r="V18" s="31">
        <v>0.84</v>
      </c>
      <c r="W18" s="31">
        <v>2.38</v>
      </c>
      <c r="X18" s="29">
        <v>154</v>
      </c>
      <c r="Y18" s="29">
        <v>1628</v>
      </c>
      <c r="Z18" s="29">
        <v>429</v>
      </c>
      <c r="AA18" s="29">
        <v>4</v>
      </c>
      <c r="AB18" s="30">
        <v>6.1</v>
      </c>
      <c r="AC18" s="29">
        <v>120</v>
      </c>
      <c r="AD18" s="31">
        <v>0.75</v>
      </c>
      <c r="AE18" s="31">
        <v>0.79</v>
      </c>
      <c r="AF18" s="30">
        <v>15.3</v>
      </c>
      <c r="AG18" s="31">
        <v>1.26</v>
      </c>
      <c r="AH18" s="30">
        <v>4</v>
      </c>
      <c r="AI18" s="29">
        <v>235</v>
      </c>
      <c r="AJ18" s="31">
        <v>5.04</v>
      </c>
      <c r="AK18" s="29">
        <v>76</v>
      </c>
      <c r="AL18" s="31">
        <v>11.96</v>
      </c>
      <c r="AM18" s="31">
        <v>16.73</v>
      </c>
      <c r="AN18" s="31">
        <v>10.86</v>
      </c>
      <c r="AO18" s="29">
        <v>243</v>
      </c>
      <c r="AP18" s="30">
        <v>2.7</v>
      </c>
      <c r="AQ18" s="30">
        <v>8.6</v>
      </c>
      <c r="AR18" s="30">
        <v>11.7</v>
      </c>
      <c r="AS18" s="30">
        <v>7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78">
      <c r="A19" s="25">
        <v>18</v>
      </c>
      <c r="B19" s="26">
        <v>18</v>
      </c>
      <c r="C19" s="26">
        <v>5</v>
      </c>
      <c r="D19" s="27">
        <v>19</v>
      </c>
      <c r="E19" s="27">
        <v>155</v>
      </c>
      <c r="F19" s="28">
        <v>60.7</v>
      </c>
      <c r="G19" s="29">
        <v>1970</v>
      </c>
      <c r="H19" s="30">
        <v>801.5</v>
      </c>
      <c r="I19" s="30">
        <v>50.3</v>
      </c>
      <c r="J19" s="30">
        <v>22.7</v>
      </c>
      <c r="K19" s="30">
        <v>73</v>
      </c>
      <c r="L19" s="30">
        <v>90.8</v>
      </c>
      <c r="M19" s="30">
        <v>205.1</v>
      </c>
      <c r="N19" s="30">
        <v>17</v>
      </c>
      <c r="O19" s="29">
        <v>4121</v>
      </c>
      <c r="P19" s="29">
        <v>2091</v>
      </c>
      <c r="Q19" s="29">
        <v>413</v>
      </c>
      <c r="R19" s="29">
        <v>207</v>
      </c>
      <c r="S19" s="29">
        <v>1034</v>
      </c>
      <c r="T19" s="30">
        <v>7.8</v>
      </c>
      <c r="U19" s="30">
        <v>7.9</v>
      </c>
      <c r="V19" s="31">
        <v>0.91</v>
      </c>
      <c r="W19" s="31">
        <v>2.31</v>
      </c>
      <c r="X19" s="29">
        <v>173</v>
      </c>
      <c r="Y19" s="29">
        <v>2353</v>
      </c>
      <c r="Z19" s="29">
        <v>574</v>
      </c>
      <c r="AA19" s="29">
        <v>3</v>
      </c>
      <c r="AB19" s="30">
        <v>11</v>
      </c>
      <c r="AC19" s="29">
        <v>164</v>
      </c>
      <c r="AD19" s="31">
        <v>1.31</v>
      </c>
      <c r="AE19" s="31">
        <v>1.1100000000000001</v>
      </c>
      <c r="AF19" s="30">
        <v>15.5</v>
      </c>
      <c r="AG19" s="31">
        <v>1.1100000000000001</v>
      </c>
      <c r="AH19" s="30">
        <v>2.6</v>
      </c>
      <c r="AI19" s="29">
        <v>221</v>
      </c>
      <c r="AJ19" s="31">
        <v>5.03</v>
      </c>
      <c r="AK19" s="29">
        <v>76</v>
      </c>
      <c r="AL19" s="31">
        <v>20.3</v>
      </c>
      <c r="AM19" s="31">
        <v>30.25</v>
      </c>
      <c r="AN19" s="31">
        <v>22.66</v>
      </c>
      <c r="AO19" s="29">
        <v>366</v>
      </c>
      <c r="AP19" s="30">
        <v>1.8</v>
      </c>
      <c r="AQ19" s="30">
        <v>5.8</v>
      </c>
      <c r="AR19" s="30">
        <v>7.9</v>
      </c>
      <c r="AS19" s="30">
        <v>10.5</v>
      </c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78">
      <c r="A20" s="25">
        <v>19</v>
      </c>
      <c r="B20" s="26">
        <v>19</v>
      </c>
      <c r="C20" s="26">
        <v>5</v>
      </c>
      <c r="D20" s="27">
        <v>23</v>
      </c>
      <c r="E20" s="27">
        <v>148</v>
      </c>
      <c r="F20" s="28">
        <v>48.8</v>
      </c>
      <c r="G20" s="29">
        <v>1230</v>
      </c>
      <c r="H20" s="30">
        <v>954.6</v>
      </c>
      <c r="I20" s="30">
        <v>20.100000000000001</v>
      </c>
      <c r="J20" s="30">
        <v>24.3</v>
      </c>
      <c r="K20" s="30">
        <v>44.5</v>
      </c>
      <c r="L20" s="30">
        <v>27.1</v>
      </c>
      <c r="M20" s="30">
        <v>198.5</v>
      </c>
      <c r="N20" s="30">
        <v>13</v>
      </c>
      <c r="O20" s="29">
        <v>2916</v>
      </c>
      <c r="P20" s="29">
        <v>1880</v>
      </c>
      <c r="Q20" s="29">
        <v>265</v>
      </c>
      <c r="R20" s="29">
        <v>202</v>
      </c>
      <c r="S20" s="29">
        <v>661</v>
      </c>
      <c r="T20" s="30">
        <v>7.4</v>
      </c>
      <c r="U20" s="30">
        <v>5.2</v>
      </c>
      <c r="V20" s="31">
        <v>0.85</v>
      </c>
      <c r="W20" s="31">
        <v>3.01</v>
      </c>
      <c r="X20" s="29">
        <v>76</v>
      </c>
      <c r="Y20" s="29">
        <v>4273</v>
      </c>
      <c r="Z20" s="29">
        <v>797</v>
      </c>
      <c r="AA20" s="29">
        <v>9</v>
      </c>
      <c r="AB20" s="30">
        <v>6.5</v>
      </c>
      <c r="AC20" s="29">
        <v>144</v>
      </c>
      <c r="AD20" s="31">
        <v>0.65</v>
      </c>
      <c r="AE20" s="31">
        <v>0.83</v>
      </c>
      <c r="AF20" s="30">
        <v>12</v>
      </c>
      <c r="AG20" s="31">
        <v>0.99</v>
      </c>
      <c r="AH20" s="30">
        <v>3.6</v>
      </c>
      <c r="AI20" s="29">
        <v>270</v>
      </c>
      <c r="AJ20" s="31">
        <v>4.0999999999999996</v>
      </c>
      <c r="AK20" s="29">
        <v>74</v>
      </c>
      <c r="AL20" s="31">
        <v>4.29</v>
      </c>
      <c r="AM20" s="31">
        <v>8.98</v>
      </c>
      <c r="AN20" s="31">
        <v>6.41</v>
      </c>
      <c r="AO20" s="29">
        <v>237</v>
      </c>
      <c r="AP20" s="30">
        <v>2.8</v>
      </c>
      <c r="AQ20" s="30">
        <v>7.8</v>
      </c>
      <c r="AR20" s="30">
        <v>12.7</v>
      </c>
      <c r="AS20" s="30">
        <v>7.4</v>
      </c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78">
      <c r="A21" s="25">
        <v>20</v>
      </c>
      <c r="B21" s="26">
        <v>20</v>
      </c>
      <c r="C21" s="26">
        <v>5</v>
      </c>
      <c r="D21" s="27">
        <v>19</v>
      </c>
      <c r="E21" s="27">
        <v>148</v>
      </c>
      <c r="F21" s="28">
        <v>46.3</v>
      </c>
      <c r="G21" s="29">
        <v>1907</v>
      </c>
      <c r="H21" s="30">
        <v>1023</v>
      </c>
      <c r="I21" s="30">
        <v>33.1</v>
      </c>
      <c r="J21" s="30">
        <v>27.7</v>
      </c>
      <c r="K21" s="30">
        <v>60.8</v>
      </c>
      <c r="L21" s="30">
        <v>81.599999999999994</v>
      </c>
      <c r="M21" s="30">
        <v>228.1</v>
      </c>
      <c r="N21" s="30">
        <v>17.899999999999999</v>
      </c>
      <c r="O21" s="29">
        <v>3986</v>
      </c>
      <c r="P21" s="29">
        <v>2663</v>
      </c>
      <c r="Q21" s="29">
        <v>530</v>
      </c>
      <c r="R21" s="29">
        <v>230</v>
      </c>
      <c r="S21" s="29">
        <v>985</v>
      </c>
      <c r="T21" s="30">
        <v>6.8</v>
      </c>
      <c r="U21" s="30">
        <v>6.6</v>
      </c>
      <c r="V21" s="31">
        <v>0.89</v>
      </c>
      <c r="W21" s="31">
        <v>2.73</v>
      </c>
      <c r="X21" s="29">
        <v>200</v>
      </c>
      <c r="Y21" s="29">
        <v>4387</v>
      </c>
      <c r="Z21" s="29">
        <v>927</v>
      </c>
      <c r="AA21" s="29">
        <v>9</v>
      </c>
      <c r="AB21" s="30">
        <v>13.5</v>
      </c>
      <c r="AC21" s="29">
        <v>238</v>
      </c>
      <c r="AD21" s="31">
        <v>1.1499999999999999</v>
      </c>
      <c r="AE21" s="31">
        <v>1.06</v>
      </c>
      <c r="AF21" s="30">
        <v>15.6</v>
      </c>
      <c r="AG21" s="31">
        <v>1.25</v>
      </c>
      <c r="AH21" s="30">
        <v>4.3</v>
      </c>
      <c r="AI21" s="29">
        <v>336</v>
      </c>
      <c r="AJ21" s="31">
        <v>5.61</v>
      </c>
      <c r="AK21" s="29">
        <v>198</v>
      </c>
      <c r="AL21" s="31">
        <v>22</v>
      </c>
      <c r="AM21" s="31">
        <v>30.5</v>
      </c>
      <c r="AN21" s="31">
        <v>20.03</v>
      </c>
      <c r="AO21" s="29">
        <v>312</v>
      </c>
      <c r="AP21" s="30">
        <v>2.9</v>
      </c>
      <c r="AQ21" s="30">
        <v>8.1999999999999993</v>
      </c>
      <c r="AR21" s="30">
        <v>11.8</v>
      </c>
      <c r="AS21" s="30">
        <v>10</v>
      </c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78">
      <c r="A22" s="25">
        <v>21</v>
      </c>
      <c r="B22" s="26">
        <v>21</v>
      </c>
      <c r="C22" s="26">
        <v>5</v>
      </c>
      <c r="D22" s="27">
        <v>19</v>
      </c>
      <c r="E22" s="27">
        <v>151</v>
      </c>
      <c r="F22" s="28">
        <v>43.5</v>
      </c>
      <c r="G22" s="29">
        <v>1667</v>
      </c>
      <c r="H22" s="30">
        <v>828</v>
      </c>
      <c r="I22" s="30">
        <v>31.4</v>
      </c>
      <c r="J22" s="30">
        <v>30</v>
      </c>
      <c r="K22" s="30">
        <v>61.5</v>
      </c>
      <c r="L22" s="30">
        <v>54.4</v>
      </c>
      <c r="M22" s="30">
        <v>224.3</v>
      </c>
      <c r="N22" s="30">
        <v>13.1</v>
      </c>
      <c r="O22" s="29">
        <v>3237</v>
      </c>
      <c r="P22" s="29">
        <v>1664</v>
      </c>
      <c r="Q22" s="29">
        <v>276</v>
      </c>
      <c r="R22" s="29">
        <v>171</v>
      </c>
      <c r="S22" s="29">
        <v>808</v>
      </c>
      <c r="T22" s="30">
        <v>6.6</v>
      </c>
      <c r="U22" s="30">
        <v>6.9</v>
      </c>
      <c r="V22" s="31">
        <v>0.9</v>
      </c>
      <c r="W22" s="31">
        <v>2.0099999999999998</v>
      </c>
      <c r="X22" s="29">
        <v>172</v>
      </c>
      <c r="Y22" s="29">
        <v>2529</v>
      </c>
      <c r="Z22" s="29">
        <v>597</v>
      </c>
      <c r="AA22" s="29">
        <v>4</v>
      </c>
      <c r="AB22" s="30">
        <v>7.6</v>
      </c>
      <c r="AC22" s="29">
        <v>244</v>
      </c>
      <c r="AD22" s="31">
        <v>1.01</v>
      </c>
      <c r="AE22" s="31">
        <v>0.95</v>
      </c>
      <c r="AF22" s="30">
        <v>10.8</v>
      </c>
      <c r="AG22" s="31">
        <v>0.81</v>
      </c>
      <c r="AH22" s="30">
        <v>2.8</v>
      </c>
      <c r="AI22" s="29">
        <v>204</v>
      </c>
      <c r="AJ22" s="31">
        <v>4.9000000000000004</v>
      </c>
      <c r="AK22" s="29">
        <v>74</v>
      </c>
      <c r="AL22" s="31">
        <v>8.7799999999999994</v>
      </c>
      <c r="AM22" s="31">
        <v>16.100000000000001</v>
      </c>
      <c r="AN22" s="31">
        <v>13.08</v>
      </c>
      <c r="AO22" s="29">
        <v>392</v>
      </c>
      <c r="AP22" s="30">
        <v>3</v>
      </c>
      <c r="AQ22" s="30">
        <v>7.1</v>
      </c>
      <c r="AR22" s="30">
        <v>10.6</v>
      </c>
      <c r="AS22" s="30">
        <v>8.1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78">
      <c r="A23" s="25">
        <v>22</v>
      </c>
      <c r="B23" s="26">
        <v>22</v>
      </c>
      <c r="C23" s="26">
        <v>5</v>
      </c>
      <c r="D23" s="33">
        <v>19</v>
      </c>
      <c r="E23" s="33">
        <v>165</v>
      </c>
      <c r="F23" s="34">
        <v>56.1</v>
      </c>
      <c r="G23" s="29">
        <v>1527</v>
      </c>
      <c r="H23" s="30">
        <v>739.1</v>
      </c>
      <c r="I23" s="30">
        <v>32.700000000000003</v>
      </c>
      <c r="J23" s="30">
        <v>23.2</v>
      </c>
      <c r="K23" s="30">
        <v>55.9</v>
      </c>
      <c r="L23" s="30">
        <v>61.9</v>
      </c>
      <c r="M23" s="30">
        <v>180.5</v>
      </c>
      <c r="N23" s="30">
        <v>13.5</v>
      </c>
      <c r="O23" s="29">
        <v>3213</v>
      </c>
      <c r="P23" s="29">
        <v>1869</v>
      </c>
      <c r="Q23" s="29">
        <v>263</v>
      </c>
      <c r="R23" s="29">
        <v>183</v>
      </c>
      <c r="S23" s="29">
        <v>766</v>
      </c>
      <c r="T23" s="30">
        <v>6.7</v>
      </c>
      <c r="U23" s="30">
        <v>6.9</v>
      </c>
      <c r="V23" s="31">
        <v>0.76</v>
      </c>
      <c r="W23" s="31">
        <v>2.16</v>
      </c>
      <c r="X23" s="29">
        <v>269</v>
      </c>
      <c r="Y23" s="29">
        <v>4020</v>
      </c>
      <c r="Z23" s="29">
        <v>951</v>
      </c>
      <c r="AA23" s="29">
        <v>3</v>
      </c>
      <c r="AB23" s="30">
        <v>10.1</v>
      </c>
      <c r="AC23" s="29">
        <v>209</v>
      </c>
      <c r="AD23" s="31">
        <v>1.07</v>
      </c>
      <c r="AE23" s="31">
        <v>0.91</v>
      </c>
      <c r="AF23" s="30">
        <v>15.7</v>
      </c>
      <c r="AG23" s="31">
        <v>0.96</v>
      </c>
      <c r="AH23" s="30">
        <v>5.2</v>
      </c>
      <c r="AI23" s="29">
        <v>291</v>
      </c>
      <c r="AJ23" s="31">
        <v>5.14</v>
      </c>
      <c r="AK23" s="29">
        <v>114</v>
      </c>
      <c r="AL23" s="31">
        <v>12.86</v>
      </c>
      <c r="AM23" s="31">
        <v>18.829999999999998</v>
      </c>
      <c r="AN23" s="31">
        <v>14.34</v>
      </c>
      <c r="AO23" s="29">
        <v>430</v>
      </c>
      <c r="AP23" s="30">
        <v>2.7</v>
      </c>
      <c r="AQ23" s="30">
        <v>6.4</v>
      </c>
      <c r="AR23" s="30">
        <v>9.5</v>
      </c>
      <c r="AS23" s="30">
        <v>8.1</v>
      </c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78">
      <c r="A24" s="25">
        <v>23</v>
      </c>
      <c r="B24" s="26">
        <v>23</v>
      </c>
      <c r="C24" s="26">
        <v>5</v>
      </c>
      <c r="D24" s="35">
        <v>19</v>
      </c>
      <c r="E24" s="35">
        <v>162</v>
      </c>
      <c r="F24" s="28">
        <v>52.9</v>
      </c>
      <c r="G24" s="29">
        <v>1746</v>
      </c>
      <c r="H24" s="30">
        <v>1064.9000000000001</v>
      </c>
      <c r="I24" s="30">
        <v>31.5</v>
      </c>
      <c r="J24" s="30">
        <v>23.3</v>
      </c>
      <c r="K24" s="30">
        <v>54.8</v>
      </c>
      <c r="L24" s="30">
        <v>64.2</v>
      </c>
      <c r="M24" s="30">
        <v>234.3</v>
      </c>
      <c r="N24" s="30">
        <v>14</v>
      </c>
      <c r="O24" s="29">
        <v>3243</v>
      </c>
      <c r="P24" s="29">
        <v>2010</v>
      </c>
      <c r="Q24" s="29">
        <v>418</v>
      </c>
      <c r="R24" s="29">
        <v>192</v>
      </c>
      <c r="S24" s="29">
        <v>851</v>
      </c>
      <c r="T24" s="30">
        <v>6.2</v>
      </c>
      <c r="U24" s="30">
        <v>5.9</v>
      </c>
      <c r="V24" s="31">
        <v>0.86</v>
      </c>
      <c r="W24" s="31">
        <v>2.38</v>
      </c>
      <c r="X24" s="29">
        <v>403</v>
      </c>
      <c r="Y24" s="29">
        <v>3291</v>
      </c>
      <c r="Z24" s="29">
        <v>955</v>
      </c>
      <c r="AA24" s="29">
        <v>6</v>
      </c>
      <c r="AB24" s="30">
        <v>9.6999999999999993</v>
      </c>
      <c r="AC24" s="29">
        <v>124</v>
      </c>
      <c r="AD24" s="31">
        <v>0.88</v>
      </c>
      <c r="AE24" s="31">
        <v>1.01</v>
      </c>
      <c r="AF24" s="30">
        <v>12.5</v>
      </c>
      <c r="AG24" s="31">
        <v>0.99</v>
      </c>
      <c r="AH24" s="30">
        <v>6.7</v>
      </c>
      <c r="AI24" s="29">
        <v>226</v>
      </c>
      <c r="AJ24" s="31">
        <v>5.25</v>
      </c>
      <c r="AK24" s="29">
        <v>69</v>
      </c>
      <c r="AL24" s="31">
        <v>18.2</v>
      </c>
      <c r="AM24" s="31">
        <v>22.46</v>
      </c>
      <c r="AN24" s="31">
        <v>13.81</v>
      </c>
      <c r="AO24" s="29">
        <v>349</v>
      </c>
      <c r="AP24" s="30">
        <v>2.9</v>
      </c>
      <c r="AQ24" s="30">
        <v>7.3</v>
      </c>
      <c r="AR24" s="30">
        <v>10.6</v>
      </c>
      <c r="AS24" s="30">
        <v>8.1999999999999993</v>
      </c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6" spans="1:78" ht="14.25" thickBot="1"/>
    <row r="27" spans="1:78" s="375" customForma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</row>
    <row r="28" spans="1:7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</row>
    <row r="29" spans="1:78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</row>
    <row r="30" spans="1:78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</row>
    <row r="31" spans="1:78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</row>
    <row r="32" spans="1:78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</row>
    <row r="33" spans="1:78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</row>
    <row r="34" spans="1:78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</row>
    <row r="35" spans="1:78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</row>
    <row r="36" spans="1:78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</row>
    <row r="37" spans="1:78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</row>
    <row r="38" spans="1:78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</row>
    <row r="39" spans="1:78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</row>
    <row r="40" spans="1:78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</row>
    <row r="41" spans="1:78" ht="14.25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zoomScaleNormal="100" workbookViewId="0"/>
  </sheetViews>
  <sheetFormatPr defaultRowHeight="13.5"/>
  <cols>
    <col min="1" max="1" width="15.875" bestFit="1" customWidth="1"/>
  </cols>
  <sheetData>
    <row r="1" spans="1:4">
      <c r="A1" t="s">
        <v>472</v>
      </c>
    </row>
    <row r="2" spans="1:4">
      <c r="A2" s="378"/>
      <c r="B2" s="378" t="s">
        <v>475</v>
      </c>
      <c r="C2" s="378" t="s">
        <v>476</v>
      </c>
      <c r="D2" s="378" t="s">
        <v>477</v>
      </c>
    </row>
    <row r="3" spans="1:4">
      <c r="A3" s="378" t="s">
        <v>473</v>
      </c>
      <c r="B3" s="2">
        <v>72</v>
      </c>
      <c r="C3" s="2">
        <v>61</v>
      </c>
      <c r="D3" s="2">
        <v>292</v>
      </c>
    </row>
    <row r="4" spans="1:4">
      <c r="A4" s="378" t="s">
        <v>474</v>
      </c>
      <c r="B4" s="2">
        <v>15</v>
      </c>
      <c r="C4" s="2">
        <v>27</v>
      </c>
      <c r="D4" s="2">
        <v>58</v>
      </c>
    </row>
    <row r="23" spans="1:8">
      <c r="A23" t="s">
        <v>478</v>
      </c>
    </row>
    <row r="24" spans="1:8" ht="27">
      <c r="A24" s="378"/>
      <c r="B24" s="378" t="s">
        <v>486</v>
      </c>
      <c r="C24" s="378" t="s">
        <v>480</v>
      </c>
      <c r="D24" s="378" t="s">
        <v>481</v>
      </c>
      <c r="E24" s="378" t="s">
        <v>482</v>
      </c>
      <c r="F24" s="378" t="s">
        <v>483</v>
      </c>
      <c r="G24" s="378" t="s">
        <v>484</v>
      </c>
      <c r="H24" s="378" t="s">
        <v>485</v>
      </c>
    </row>
    <row r="25" spans="1:8">
      <c r="A25" s="378" t="s">
        <v>479</v>
      </c>
      <c r="B25" s="2">
        <v>33</v>
      </c>
      <c r="C25" s="78">
        <v>45</v>
      </c>
      <c r="D25" s="78">
        <v>58</v>
      </c>
      <c r="E25" s="377">
        <v>25</v>
      </c>
      <c r="F25" s="377">
        <v>41</v>
      </c>
      <c r="G25" s="377">
        <v>35</v>
      </c>
      <c r="H25" s="377">
        <v>43</v>
      </c>
    </row>
    <row r="44" spans="1:5">
      <c r="A44" t="s">
        <v>490</v>
      </c>
    </row>
    <row r="45" spans="1:5">
      <c r="A45" s="378"/>
      <c r="B45" s="378"/>
      <c r="C45" s="378" t="s">
        <v>475</v>
      </c>
      <c r="D45" s="378" t="s">
        <v>476</v>
      </c>
      <c r="E45" s="378" t="s">
        <v>477</v>
      </c>
    </row>
    <row r="46" spans="1:5">
      <c r="A46" s="543" t="s">
        <v>474</v>
      </c>
      <c r="B46" s="379" t="s">
        <v>487</v>
      </c>
      <c r="C46" s="2">
        <v>15</v>
      </c>
      <c r="D46" s="2">
        <v>27</v>
      </c>
      <c r="E46" s="2">
        <v>58</v>
      </c>
    </row>
    <row r="47" spans="1:5">
      <c r="A47" s="543"/>
      <c r="B47" s="379" t="s">
        <v>488</v>
      </c>
      <c r="C47" s="2">
        <v>15</v>
      </c>
      <c r="D47" s="2">
        <v>24</v>
      </c>
      <c r="E47" s="2">
        <v>61</v>
      </c>
    </row>
    <row r="48" spans="1:5">
      <c r="A48" s="543"/>
      <c r="B48" s="379" t="s">
        <v>489</v>
      </c>
      <c r="C48" s="2">
        <v>15</v>
      </c>
      <c r="D48" s="2">
        <v>30</v>
      </c>
      <c r="E48" s="2">
        <v>55</v>
      </c>
    </row>
    <row r="75" spans="1:11" ht="14.25" thickBot="1">
      <c r="A75" t="s">
        <v>491</v>
      </c>
      <c r="C75" s="380"/>
      <c r="D75" s="380"/>
    </row>
    <row r="76" spans="1:11" s="375" customFormat="1" ht="27">
      <c r="A76" s="378" t="s">
        <v>5</v>
      </c>
      <c r="B76" s="378" t="s">
        <v>492</v>
      </c>
      <c r="D76" s="589" t="s">
        <v>493</v>
      </c>
      <c r="E76" s="595"/>
      <c r="F76" s="590" t="s">
        <v>494</v>
      </c>
      <c r="G76" s="590" t="s">
        <v>499</v>
      </c>
      <c r="H76" s="85" t="s">
        <v>500</v>
      </c>
      <c r="I76" s="589" t="s">
        <v>493</v>
      </c>
      <c r="J76" s="590" t="s">
        <v>488</v>
      </c>
      <c r="K76" s="85" t="s">
        <v>489</v>
      </c>
    </row>
    <row r="77" spans="1:11">
      <c r="A77" s="381">
        <v>1</v>
      </c>
      <c r="B77" s="78">
        <v>30</v>
      </c>
      <c r="D77" s="537" t="s">
        <v>495</v>
      </c>
      <c r="E77" s="382">
        <v>19</v>
      </c>
      <c r="F77" s="78"/>
      <c r="G77" s="383"/>
      <c r="H77" s="596"/>
      <c r="I77" s="537" t="s">
        <v>495</v>
      </c>
      <c r="J77" s="78"/>
      <c r="K77" s="591"/>
    </row>
    <row r="78" spans="1:11">
      <c r="A78" s="381">
        <v>2</v>
      </c>
      <c r="B78" s="78">
        <v>39</v>
      </c>
      <c r="D78" s="537" t="s">
        <v>496</v>
      </c>
      <c r="E78" s="382">
        <v>29</v>
      </c>
      <c r="F78" s="78"/>
      <c r="G78" s="383"/>
      <c r="H78" s="596"/>
      <c r="I78" s="537" t="s">
        <v>496</v>
      </c>
      <c r="J78" s="78"/>
      <c r="K78" s="591"/>
    </row>
    <row r="79" spans="1:11">
      <c r="A79" s="381">
        <v>3</v>
      </c>
      <c r="B79" s="78">
        <v>41</v>
      </c>
      <c r="D79" s="537" t="s">
        <v>497</v>
      </c>
      <c r="E79" s="382">
        <v>39</v>
      </c>
      <c r="F79" s="78"/>
      <c r="G79" s="383"/>
      <c r="H79" s="596"/>
      <c r="I79" s="537" t="s">
        <v>497</v>
      </c>
      <c r="J79" s="78"/>
      <c r="K79" s="591"/>
    </row>
    <row r="80" spans="1:11">
      <c r="A80" s="381">
        <v>4</v>
      </c>
      <c r="B80" s="78">
        <v>14</v>
      </c>
      <c r="D80" s="537" t="s">
        <v>498</v>
      </c>
      <c r="E80" s="382">
        <v>49</v>
      </c>
      <c r="F80" s="78"/>
      <c r="G80" s="383"/>
      <c r="H80" s="596"/>
      <c r="I80" s="537" t="s">
        <v>498</v>
      </c>
      <c r="J80" s="78"/>
      <c r="K80" s="591"/>
    </row>
    <row r="81" spans="1:11" ht="14.25" thickBot="1">
      <c r="A81" s="381">
        <v>5</v>
      </c>
      <c r="B81" s="78">
        <v>45</v>
      </c>
      <c r="D81" s="592"/>
      <c r="E81" s="593"/>
      <c r="F81" s="593"/>
      <c r="G81" s="593"/>
      <c r="H81" s="594"/>
      <c r="I81" s="592"/>
      <c r="J81" s="593"/>
      <c r="K81" s="594"/>
    </row>
    <row r="82" spans="1:11">
      <c r="A82" s="381">
        <v>6</v>
      </c>
      <c r="B82" s="78">
        <v>47</v>
      </c>
    </row>
    <row r="83" spans="1:11">
      <c r="A83" s="381">
        <v>7</v>
      </c>
      <c r="B83" s="78">
        <v>21</v>
      </c>
      <c r="D83" s="379" t="s">
        <v>493</v>
      </c>
      <c r="E83" s="379"/>
      <c r="F83" s="78" t="s">
        <v>494</v>
      </c>
      <c r="G83" s="78" t="s">
        <v>499</v>
      </c>
      <c r="H83" s="78" t="s">
        <v>500</v>
      </c>
    </row>
    <row r="84" spans="1:11">
      <c r="A84" s="381">
        <v>8</v>
      </c>
      <c r="B84" s="78">
        <v>48</v>
      </c>
      <c r="D84" s="315" t="s">
        <v>508</v>
      </c>
      <c r="E84" s="382">
        <v>14</v>
      </c>
      <c r="F84" s="78"/>
      <c r="G84" s="383"/>
      <c r="H84" s="384"/>
    </row>
    <row r="85" spans="1:11">
      <c r="A85" s="381">
        <v>9</v>
      </c>
      <c r="B85" s="78">
        <v>35</v>
      </c>
      <c r="D85" s="315" t="s">
        <v>501</v>
      </c>
      <c r="E85" s="382">
        <v>19</v>
      </c>
      <c r="F85" s="78"/>
      <c r="G85" s="383"/>
      <c r="H85" s="384"/>
    </row>
    <row r="86" spans="1:11">
      <c r="A86" s="381">
        <v>10</v>
      </c>
      <c r="B86" s="78">
        <v>49</v>
      </c>
      <c r="D86" s="315" t="s">
        <v>502</v>
      </c>
      <c r="E86" s="382">
        <v>24</v>
      </c>
      <c r="F86" s="78"/>
      <c r="G86" s="383"/>
      <c r="H86" s="384"/>
    </row>
    <row r="87" spans="1:11">
      <c r="A87" s="381">
        <v>11</v>
      </c>
      <c r="B87" s="78">
        <v>49</v>
      </c>
      <c r="D87" s="315" t="s">
        <v>503</v>
      </c>
      <c r="E87" s="382">
        <v>29</v>
      </c>
      <c r="F87" s="78"/>
      <c r="G87" s="383"/>
      <c r="H87" s="384"/>
    </row>
    <row r="88" spans="1:11">
      <c r="A88" s="381">
        <v>12</v>
      </c>
      <c r="B88" s="78">
        <v>46</v>
      </c>
      <c r="D88" s="315" t="s">
        <v>504</v>
      </c>
      <c r="E88" s="382">
        <v>34</v>
      </c>
      <c r="F88" s="78"/>
      <c r="G88" s="383"/>
      <c r="H88" s="384"/>
    </row>
    <row r="89" spans="1:11">
      <c r="A89" s="381">
        <v>13</v>
      </c>
      <c r="B89" s="78">
        <v>15</v>
      </c>
      <c r="D89" s="315" t="s">
        <v>505</v>
      </c>
      <c r="E89" s="382">
        <v>39</v>
      </c>
      <c r="F89" s="78"/>
      <c r="G89" s="383"/>
      <c r="H89" s="384"/>
    </row>
    <row r="90" spans="1:11">
      <c r="A90" s="381">
        <v>14</v>
      </c>
      <c r="B90" s="78">
        <v>35</v>
      </c>
      <c r="D90" s="315" t="s">
        <v>506</v>
      </c>
      <c r="E90" s="382">
        <v>44</v>
      </c>
      <c r="F90" s="78"/>
      <c r="G90" s="383"/>
      <c r="H90" s="384"/>
    </row>
    <row r="91" spans="1:11">
      <c r="A91" s="381">
        <v>15</v>
      </c>
      <c r="B91" s="78">
        <v>31</v>
      </c>
      <c r="D91" s="315" t="s">
        <v>507</v>
      </c>
      <c r="E91" s="382">
        <v>49</v>
      </c>
      <c r="F91" s="78"/>
      <c r="G91" s="383"/>
      <c r="H91" s="384"/>
    </row>
    <row r="92" spans="1:11">
      <c r="A92" s="381">
        <v>16</v>
      </c>
      <c r="B92" s="78">
        <v>21</v>
      </c>
      <c r="D92" s="78"/>
      <c r="E92" s="78"/>
      <c r="F92" s="78"/>
      <c r="G92" s="78"/>
      <c r="H92" s="78"/>
    </row>
    <row r="93" spans="1:11">
      <c r="A93" s="381">
        <v>17</v>
      </c>
      <c r="B93" s="78">
        <v>39</v>
      </c>
    </row>
    <row r="94" spans="1:11">
      <c r="A94" s="381">
        <v>18</v>
      </c>
      <c r="B94" s="78">
        <v>40</v>
      </c>
    </row>
    <row r="95" spans="1:11">
      <c r="A95" s="381">
        <v>19</v>
      </c>
      <c r="B95" s="78">
        <v>23</v>
      </c>
    </row>
    <row r="96" spans="1:11">
      <c r="A96" s="381">
        <v>20</v>
      </c>
      <c r="B96" s="78">
        <v>45</v>
      </c>
    </row>
    <row r="97" spans="1:2">
      <c r="A97" s="381">
        <v>21</v>
      </c>
      <c r="B97" s="78">
        <v>42</v>
      </c>
    </row>
    <row r="98" spans="1:2">
      <c r="A98" s="381">
        <v>22</v>
      </c>
      <c r="B98" s="78">
        <v>28</v>
      </c>
    </row>
    <row r="99" spans="1:2">
      <c r="A99" s="381">
        <v>23</v>
      </c>
      <c r="B99" s="78">
        <v>46</v>
      </c>
    </row>
    <row r="100" spans="1:2">
      <c r="A100" s="381">
        <v>24</v>
      </c>
      <c r="B100" s="78">
        <v>38</v>
      </c>
    </row>
    <row r="101" spans="1:2">
      <c r="A101" s="381">
        <v>25</v>
      </c>
      <c r="B101" s="78">
        <v>14</v>
      </c>
    </row>
    <row r="102" spans="1:2">
      <c r="A102" s="381">
        <v>26</v>
      </c>
      <c r="B102" s="78">
        <v>49</v>
      </c>
    </row>
    <row r="103" spans="1:2">
      <c r="A103" s="381">
        <v>27</v>
      </c>
      <c r="B103" s="78">
        <v>38</v>
      </c>
    </row>
    <row r="104" spans="1:2">
      <c r="A104" s="381">
        <v>28</v>
      </c>
      <c r="B104" s="78">
        <v>37</v>
      </c>
    </row>
    <row r="105" spans="1:2">
      <c r="A105" s="381">
        <v>29</v>
      </c>
      <c r="B105" s="78">
        <v>40</v>
      </c>
    </row>
    <row r="106" spans="1:2">
      <c r="A106" s="381">
        <v>30</v>
      </c>
      <c r="B106" s="78">
        <v>38</v>
      </c>
    </row>
    <row r="107" spans="1:2">
      <c r="A107" s="381">
        <v>31</v>
      </c>
      <c r="B107" s="78">
        <v>37</v>
      </c>
    </row>
    <row r="108" spans="1:2">
      <c r="A108" s="381">
        <v>32</v>
      </c>
      <c r="B108" s="78">
        <v>20</v>
      </c>
    </row>
    <row r="109" spans="1:2">
      <c r="A109" s="381">
        <v>33</v>
      </c>
      <c r="B109" s="78">
        <v>13</v>
      </c>
    </row>
    <row r="110" spans="1:2">
      <c r="A110" s="381">
        <v>34</v>
      </c>
      <c r="B110" s="78">
        <v>31</v>
      </c>
    </row>
    <row r="111" spans="1:2">
      <c r="A111" s="381">
        <v>35</v>
      </c>
      <c r="B111" s="78">
        <v>41</v>
      </c>
    </row>
    <row r="112" spans="1:2">
      <c r="A112" s="381">
        <v>36</v>
      </c>
      <c r="B112" s="78">
        <v>48</v>
      </c>
    </row>
    <row r="113" spans="1:2">
      <c r="A113" s="381">
        <v>37</v>
      </c>
      <c r="B113" s="78">
        <v>22</v>
      </c>
    </row>
    <row r="114" spans="1:2">
      <c r="A114" s="381">
        <v>38</v>
      </c>
      <c r="B114" s="78">
        <v>49</v>
      </c>
    </row>
    <row r="115" spans="1:2">
      <c r="A115" s="381">
        <v>39</v>
      </c>
      <c r="B115" s="78">
        <v>37</v>
      </c>
    </row>
    <row r="116" spans="1:2">
      <c r="A116" s="381">
        <v>40</v>
      </c>
      <c r="B116" s="78">
        <v>21</v>
      </c>
    </row>
    <row r="117" spans="1:2">
      <c r="A117" s="381">
        <v>41</v>
      </c>
      <c r="B117" s="78">
        <v>42</v>
      </c>
    </row>
    <row r="118" spans="1:2">
      <c r="A118" s="381">
        <v>42</v>
      </c>
      <c r="B118" s="78">
        <v>12</v>
      </c>
    </row>
    <row r="119" spans="1:2">
      <c r="A119" s="381">
        <v>43</v>
      </c>
      <c r="B119" s="78">
        <v>39</v>
      </c>
    </row>
    <row r="120" spans="1:2">
      <c r="A120" s="381">
        <v>44</v>
      </c>
      <c r="B120" s="78">
        <v>23</v>
      </c>
    </row>
    <row r="121" spans="1:2">
      <c r="A121" s="381">
        <v>45</v>
      </c>
      <c r="B121" s="78">
        <v>25</v>
      </c>
    </row>
    <row r="122" spans="1:2">
      <c r="A122" s="381">
        <v>46</v>
      </c>
      <c r="B122" s="78">
        <v>37</v>
      </c>
    </row>
    <row r="123" spans="1:2">
      <c r="A123" s="381">
        <v>47</v>
      </c>
      <c r="B123" s="78">
        <v>48</v>
      </c>
    </row>
    <row r="124" spans="1:2">
      <c r="A124" s="381">
        <v>48</v>
      </c>
      <c r="B124" s="78">
        <v>11</v>
      </c>
    </row>
    <row r="125" spans="1:2">
      <c r="A125" s="381">
        <v>49</v>
      </c>
      <c r="B125" s="78">
        <v>36</v>
      </c>
    </row>
    <row r="126" spans="1:2">
      <c r="A126" s="381">
        <v>50</v>
      </c>
      <c r="B126" s="78">
        <v>24</v>
      </c>
    </row>
    <row r="127" spans="1:2">
      <c r="A127" s="381">
        <v>51</v>
      </c>
      <c r="B127" s="78">
        <v>20</v>
      </c>
    </row>
    <row r="128" spans="1:2">
      <c r="A128" s="381">
        <v>52</v>
      </c>
      <c r="B128" s="78">
        <v>39</v>
      </c>
    </row>
    <row r="129" spans="1:2">
      <c r="A129" s="381">
        <v>53</v>
      </c>
      <c r="B129" s="78">
        <v>36</v>
      </c>
    </row>
    <row r="130" spans="1:2">
      <c r="A130" s="381">
        <v>54</v>
      </c>
      <c r="B130" s="78">
        <v>12</v>
      </c>
    </row>
    <row r="131" spans="1:2">
      <c r="A131" s="381">
        <v>55</v>
      </c>
      <c r="B131" s="78">
        <v>35</v>
      </c>
    </row>
    <row r="132" spans="1:2">
      <c r="A132" s="381">
        <v>56</v>
      </c>
      <c r="B132" s="78">
        <v>21</v>
      </c>
    </row>
    <row r="133" spans="1:2">
      <c r="A133" s="381">
        <v>57</v>
      </c>
      <c r="B133" s="78">
        <v>36</v>
      </c>
    </row>
    <row r="134" spans="1:2">
      <c r="A134" s="381">
        <v>58</v>
      </c>
      <c r="B134" s="78">
        <v>20</v>
      </c>
    </row>
    <row r="135" spans="1:2">
      <c r="A135" s="381">
        <v>59</v>
      </c>
      <c r="B135" s="78">
        <v>46</v>
      </c>
    </row>
    <row r="136" spans="1:2">
      <c r="A136" s="381">
        <v>60</v>
      </c>
      <c r="B136" s="78">
        <v>36</v>
      </c>
    </row>
    <row r="137" spans="1:2">
      <c r="A137" s="381">
        <v>61</v>
      </c>
      <c r="B137" s="78">
        <v>44</v>
      </c>
    </row>
    <row r="138" spans="1:2">
      <c r="A138" s="381">
        <v>62</v>
      </c>
      <c r="B138" s="78">
        <v>21</v>
      </c>
    </row>
    <row r="139" spans="1:2">
      <c r="A139" s="381">
        <v>63</v>
      </c>
      <c r="B139" s="78">
        <v>37</v>
      </c>
    </row>
    <row r="140" spans="1:2">
      <c r="A140" s="381">
        <v>64</v>
      </c>
      <c r="B140" s="78">
        <v>44</v>
      </c>
    </row>
    <row r="141" spans="1:2">
      <c r="A141" s="381">
        <v>65</v>
      </c>
      <c r="B141" s="78">
        <v>33</v>
      </c>
    </row>
    <row r="142" spans="1:2">
      <c r="A142" s="381">
        <v>66</v>
      </c>
      <c r="B142" s="78">
        <v>13</v>
      </c>
    </row>
    <row r="143" spans="1:2">
      <c r="A143" s="381">
        <v>67</v>
      </c>
      <c r="B143" s="78">
        <v>29</v>
      </c>
    </row>
    <row r="144" spans="1:2">
      <c r="A144" s="381">
        <v>68</v>
      </c>
      <c r="B144" s="78">
        <v>23</v>
      </c>
    </row>
    <row r="145" spans="1:2">
      <c r="A145" s="381">
        <v>69</v>
      </c>
      <c r="B145" s="78">
        <v>37</v>
      </c>
    </row>
    <row r="146" spans="1:2">
      <c r="A146" s="381">
        <v>70</v>
      </c>
      <c r="B146" s="78">
        <v>37</v>
      </c>
    </row>
    <row r="147" spans="1:2">
      <c r="A147" s="381">
        <v>71</v>
      </c>
      <c r="B147" s="78">
        <v>38</v>
      </c>
    </row>
    <row r="148" spans="1:2">
      <c r="A148" s="381">
        <v>72</v>
      </c>
      <c r="B148" s="78">
        <v>27</v>
      </c>
    </row>
    <row r="149" spans="1:2">
      <c r="A149" s="381">
        <v>73</v>
      </c>
      <c r="B149" s="78">
        <v>19</v>
      </c>
    </row>
    <row r="150" spans="1:2">
      <c r="A150" s="381">
        <v>74</v>
      </c>
      <c r="B150" s="78">
        <v>36</v>
      </c>
    </row>
    <row r="151" spans="1:2">
      <c r="A151" s="381">
        <v>75</v>
      </c>
      <c r="B151" s="78">
        <v>28</v>
      </c>
    </row>
    <row r="152" spans="1:2">
      <c r="A152" s="381">
        <v>76</v>
      </c>
      <c r="B152" s="78">
        <v>38</v>
      </c>
    </row>
    <row r="153" spans="1:2">
      <c r="A153" s="381">
        <v>77</v>
      </c>
      <c r="B153" s="78">
        <v>39</v>
      </c>
    </row>
    <row r="154" spans="1:2">
      <c r="A154" s="381">
        <v>78</v>
      </c>
      <c r="B154" s="78">
        <v>24</v>
      </c>
    </row>
    <row r="155" spans="1:2">
      <c r="A155" s="381">
        <v>79</v>
      </c>
      <c r="B155" s="78">
        <v>22</v>
      </c>
    </row>
    <row r="156" spans="1:2">
      <c r="A156" s="381">
        <v>80</v>
      </c>
      <c r="B156" s="78">
        <v>43</v>
      </c>
    </row>
    <row r="157" spans="1:2">
      <c r="A157" s="381">
        <v>81</v>
      </c>
      <c r="B157" s="78">
        <v>41</v>
      </c>
    </row>
    <row r="158" spans="1:2">
      <c r="A158" s="381">
        <v>82</v>
      </c>
      <c r="B158" s="78">
        <v>39</v>
      </c>
    </row>
    <row r="159" spans="1:2">
      <c r="A159" s="381">
        <v>83</v>
      </c>
      <c r="B159" s="78">
        <v>38</v>
      </c>
    </row>
    <row r="160" spans="1:2">
      <c r="A160" s="381">
        <v>84</v>
      </c>
      <c r="B160" s="78">
        <v>24</v>
      </c>
    </row>
    <row r="161" spans="1:2">
      <c r="A161" s="381">
        <v>85</v>
      </c>
      <c r="B161" s="78">
        <v>14</v>
      </c>
    </row>
    <row r="162" spans="1:2">
      <c r="A162" s="381">
        <v>86</v>
      </c>
      <c r="B162" s="78">
        <v>23</v>
      </c>
    </row>
    <row r="163" spans="1:2">
      <c r="A163" s="381">
        <v>87</v>
      </c>
      <c r="B163" s="78">
        <v>37</v>
      </c>
    </row>
    <row r="164" spans="1:2">
      <c r="A164" s="381">
        <v>88</v>
      </c>
      <c r="B164" s="78">
        <v>37</v>
      </c>
    </row>
    <row r="165" spans="1:2">
      <c r="A165" s="381">
        <v>89</v>
      </c>
      <c r="B165" s="78">
        <v>41</v>
      </c>
    </row>
    <row r="166" spans="1:2">
      <c r="A166" s="381">
        <v>90</v>
      </c>
      <c r="B166" s="78">
        <v>39</v>
      </c>
    </row>
    <row r="167" spans="1:2">
      <c r="A167" s="381">
        <v>91</v>
      </c>
      <c r="B167" s="78">
        <v>39</v>
      </c>
    </row>
    <row r="168" spans="1:2">
      <c r="A168" s="381">
        <v>92</v>
      </c>
      <c r="B168" s="78">
        <v>23</v>
      </c>
    </row>
    <row r="169" spans="1:2">
      <c r="A169" s="381">
        <v>93</v>
      </c>
      <c r="B169" s="78">
        <v>35</v>
      </c>
    </row>
    <row r="170" spans="1:2">
      <c r="A170" s="381">
        <v>94</v>
      </c>
      <c r="B170" s="78">
        <v>42</v>
      </c>
    </row>
    <row r="171" spans="1:2">
      <c r="A171" s="381">
        <v>95</v>
      </c>
      <c r="B171" s="78">
        <v>34</v>
      </c>
    </row>
    <row r="172" spans="1:2">
      <c r="A172" s="381">
        <v>96</v>
      </c>
      <c r="B172" s="78">
        <v>36</v>
      </c>
    </row>
    <row r="173" spans="1:2">
      <c r="A173" s="381">
        <v>97</v>
      </c>
      <c r="B173" s="78">
        <v>38</v>
      </c>
    </row>
    <row r="174" spans="1:2">
      <c r="A174" s="381">
        <v>98</v>
      </c>
      <c r="B174" s="78">
        <v>24</v>
      </c>
    </row>
    <row r="175" spans="1:2">
      <c r="A175" s="381">
        <v>99</v>
      </c>
      <c r="B175" s="78">
        <v>21</v>
      </c>
    </row>
    <row r="176" spans="1:2">
      <c r="A176" s="381">
        <v>100</v>
      </c>
      <c r="B176" s="78">
        <v>36</v>
      </c>
    </row>
    <row r="178" spans="1:7">
      <c r="A178" t="s">
        <v>509</v>
      </c>
    </row>
    <row r="179" spans="1:7">
      <c r="A179" s="544" t="s">
        <v>510</v>
      </c>
      <c r="B179" s="544" t="s">
        <v>488</v>
      </c>
      <c r="C179" s="544"/>
      <c r="D179" s="544"/>
      <c r="E179" s="544" t="s">
        <v>489</v>
      </c>
      <c r="F179" s="544"/>
      <c r="G179" s="544"/>
    </row>
    <row r="180" spans="1:7">
      <c r="A180" s="544"/>
      <c r="B180" s="378" t="s">
        <v>475</v>
      </c>
      <c r="C180" s="378" t="s">
        <v>476</v>
      </c>
      <c r="D180" s="378" t="s">
        <v>477</v>
      </c>
      <c r="E180" s="378" t="s">
        <v>475</v>
      </c>
      <c r="F180" s="378" t="s">
        <v>476</v>
      </c>
      <c r="G180" s="378" t="s">
        <v>477</v>
      </c>
    </row>
    <row r="181" spans="1:7">
      <c r="A181" s="381">
        <v>2000</v>
      </c>
      <c r="B181" s="2">
        <v>16</v>
      </c>
      <c r="C181" s="2">
        <v>28</v>
      </c>
      <c r="D181" s="2">
        <v>56</v>
      </c>
      <c r="E181" s="2">
        <v>17</v>
      </c>
      <c r="F181" s="2">
        <v>25</v>
      </c>
      <c r="G181" s="2">
        <v>58</v>
      </c>
    </row>
    <row r="182" spans="1:7">
      <c r="A182" s="381">
        <v>2001</v>
      </c>
      <c r="B182" s="78">
        <v>16</v>
      </c>
      <c r="C182" s="78">
        <v>29</v>
      </c>
      <c r="D182" s="78">
        <v>55</v>
      </c>
      <c r="E182" s="78">
        <v>16</v>
      </c>
      <c r="F182" s="78">
        <v>26</v>
      </c>
      <c r="G182" s="2">
        <v>58</v>
      </c>
    </row>
    <row r="183" spans="1:7">
      <c r="A183" s="381">
        <v>2002</v>
      </c>
      <c r="B183" s="78">
        <v>16</v>
      </c>
      <c r="C183" s="78">
        <v>30</v>
      </c>
      <c r="D183" s="78">
        <v>54</v>
      </c>
      <c r="E183" s="78">
        <v>16</v>
      </c>
      <c r="F183" s="78">
        <v>25</v>
      </c>
      <c r="G183" s="78">
        <v>59</v>
      </c>
    </row>
    <row r="184" spans="1:7">
      <c r="A184" s="381">
        <v>2003</v>
      </c>
      <c r="B184" s="78">
        <v>17</v>
      </c>
      <c r="C184" s="78">
        <v>32</v>
      </c>
      <c r="D184" s="78">
        <v>51</v>
      </c>
      <c r="E184" s="78">
        <v>15</v>
      </c>
      <c r="F184" s="78">
        <v>24</v>
      </c>
      <c r="G184" s="78">
        <v>61</v>
      </c>
    </row>
    <row r="185" spans="1:7">
      <c r="A185" s="381">
        <v>2004</v>
      </c>
      <c r="B185" s="78">
        <v>16</v>
      </c>
      <c r="C185" s="78">
        <v>28</v>
      </c>
      <c r="D185" s="78">
        <v>56</v>
      </c>
      <c r="E185" s="78">
        <v>14</v>
      </c>
      <c r="F185" s="78">
        <v>27</v>
      </c>
      <c r="G185" s="78">
        <v>59</v>
      </c>
    </row>
    <row r="186" spans="1:7">
      <c r="A186" s="381">
        <v>2005</v>
      </c>
      <c r="B186" s="78">
        <v>17</v>
      </c>
      <c r="C186" s="78">
        <v>27</v>
      </c>
      <c r="D186" s="78">
        <v>56</v>
      </c>
      <c r="E186" s="78">
        <v>14</v>
      </c>
      <c r="F186" s="78">
        <v>27</v>
      </c>
      <c r="G186" s="78">
        <v>59</v>
      </c>
    </row>
    <row r="187" spans="1:7">
      <c r="A187" s="381">
        <v>2006</v>
      </c>
      <c r="B187" s="78">
        <v>16</v>
      </c>
      <c r="C187" s="78">
        <v>29</v>
      </c>
      <c r="D187" s="78">
        <v>55</v>
      </c>
      <c r="E187" s="78">
        <v>15</v>
      </c>
      <c r="F187" s="78">
        <v>28</v>
      </c>
      <c r="G187" s="78">
        <v>57</v>
      </c>
    </row>
    <row r="188" spans="1:7">
      <c r="A188" s="381">
        <v>2007</v>
      </c>
      <c r="B188" s="78">
        <v>14</v>
      </c>
      <c r="C188" s="78">
        <v>26</v>
      </c>
      <c r="D188" s="78">
        <v>60</v>
      </c>
      <c r="E188" s="78">
        <v>14</v>
      </c>
      <c r="F188" s="78">
        <v>29</v>
      </c>
      <c r="G188" s="78">
        <v>57</v>
      </c>
    </row>
    <row r="189" spans="1:7">
      <c r="A189" s="381">
        <v>2008</v>
      </c>
      <c r="B189" s="78">
        <v>15</v>
      </c>
      <c r="C189" s="78">
        <v>25</v>
      </c>
      <c r="D189" s="78">
        <v>60</v>
      </c>
      <c r="E189" s="78">
        <v>15</v>
      </c>
      <c r="F189" s="78">
        <v>31</v>
      </c>
      <c r="G189" s="78">
        <v>54</v>
      </c>
    </row>
    <row r="190" spans="1:7">
      <c r="A190" s="381">
        <v>2009</v>
      </c>
      <c r="B190" s="78">
        <v>15</v>
      </c>
      <c r="C190" s="78">
        <v>24</v>
      </c>
      <c r="D190" s="78">
        <v>61</v>
      </c>
      <c r="E190" s="78">
        <v>15</v>
      </c>
      <c r="F190" s="78">
        <v>30</v>
      </c>
      <c r="G190" s="78">
        <v>55</v>
      </c>
    </row>
    <row r="211" spans="1:4">
      <c r="A211" t="s">
        <v>512</v>
      </c>
    </row>
    <row r="212" spans="1:4">
      <c r="A212" s="378" t="s">
        <v>511</v>
      </c>
      <c r="B212" s="378" t="s">
        <v>475</v>
      </c>
      <c r="C212" s="378" t="s">
        <v>476</v>
      </c>
      <c r="D212" s="378" t="s">
        <v>477</v>
      </c>
    </row>
    <row r="213" spans="1:4">
      <c r="A213" s="381">
        <v>1</v>
      </c>
      <c r="B213" s="2">
        <v>15</v>
      </c>
      <c r="C213" s="2">
        <v>25</v>
      </c>
      <c r="D213" s="2">
        <v>60</v>
      </c>
    </row>
    <row r="214" spans="1:4">
      <c r="A214" s="381">
        <v>2</v>
      </c>
      <c r="B214" s="78">
        <v>16</v>
      </c>
      <c r="C214" s="78">
        <v>24</v>
      </c>
      <c r="D214" s="78">
        <v>60</v>
      </c>
    </row>
    <row r="215" spans="1:4">
      <c r="A215" s="381">
        <v>3</v>
      </c>
      <c r="B215" s="78">
        <v>14</v>
      </c>
      <c r="C215" s="78">
        <v>27</v>
      </c>
      <c r="D215" s="78">
        <v>59</v>
      </c>
    </row>
    <row r="216" spans="1:4">
      <c r="A216" s="381">
        <v>4</v>
      </c>
      <c r="B216" s="78">
        <v>14</v>
      </c>
      <c r="C216" s="78">
        <v>21</v>
      </c>
      <c r="D216" s="78">
        <v>65</v>
      </c>
    </row>
    <row r="217" spans="1:4">
      <c r="A217" s="381">
        <v>5</v>
      </c>
      <c r="B217" s="78">
        <v>13</v>
      </c>
      <c r="C217" s="78">
        <v>28</v>
      </c>
      <c r="D217" s="78">
        <v>59</v>
      </c>
    </row>
    <row r="218" spans="1:4">
      <c r="A218" s="381">
        <v>6</v>
      </c>
      <c r="B218" s="78">
        <v>13</v>
      </c>
      <c r="C218" s="78">
        <v>27</v>
      </c>
      <c r="D218" s="78">
        <v>60</v>
      </c>
    </row>
    <row r="219" spans="1:4">
      <c r="A219" s="381">
        <v>7</v>
      </c>
      <c r="B219" s="78">
        <v>17</v>
      </c>
      <c r="C219" s="78">
        <v>25</v>
      </c>
      <c r="D219" s="78">
        <v>58</v>
      </c>
    </row>
    <row r="220" spans="1:4">
      <c r="A220" s="381">
        <v>8</v>
      </c>
      <c r="B220" s="78">
        <v>12</v>
      </c>
      <c r="C220" s="78">
        <v>28</v>
      </c>
      <c r="D220" s="78">
        <v>60</v>
      </c>
    </row>
    <row r="221" spans="1:4">
      <c r="A221" s="381">
        <v>9</v>
      </c>
      <c r="B221" s="78">
        <v>15</v>
      </c>
      <c r="C221" s="78">
        <v>26</v>
      </c>
      <c r="D221" s="78">
        <v>59</v>
      </c>
    </row>
    <row r="222" spans="1:4">
      <c r="A222" s="381">
        <v>10</v>
      </c>
      <c r="B222" s="78">
        <v>12</v>
      </c>
      <c r="C222" s="78">
        <v>30</v>
      </c>
      <c r="D222" s="78">
        <v>58</v>
      </c>
    </row>
    <row r="223" spans="1:4">
      <c r="A223" s="381">
        <v>11</v>
      </c>
      <c r="B223" s="377">
        <v>13</v>
      </c>
      <c r="C223" s="377">
        <v>28</v>
      </c>
      <c r="D223" s="377">
        <v>59</v>
      </c>
    </row>
    <row r="224" spans="1:4">
      <c r="A224" s="381">
        <v>12</v>
      </c>
      <c r="B224" s="377">
        <v>12</v>
      </c>
      <c r="C224" s="377">
        <v>27</v>
      </c>
      <c r="D224" s="377">
        <v>61</v>
      </c>
    </row>
    <row r="225" spans="1:4">
      <c r="A225" s="381">
        <v>13</v>
      </c>
      <c r="B225" s="377">
        <v>19</v>
      </c>
      <c r="C225" s="377">
        <v>17</v>
      </c>
      <c r="D225" s="377">
        <v>64</v>
      </c>
    </row>
    <row r="226" spans="1:4">
      <c r="A226" s="381">
        <v>14</v>
      </c>
      <c r="B226" s="377">
        <v>15</v>
      </c>
      <c r="C226" s="377">
        <v>25</v>
      </c>
      <c r="D226" s="377">
        <v>60</v>
      </c>
    </row>
    <row r="227" spans="1:4">
      <c r="A227" s="381">
        <v>15</v>
      </c>
      <c r="B227" s="377">
        <v>16</v>
      </c>
      <c r="C227" s="377">
        <v>24</v>
      </c>
      <c r="D227" s="377">
        <v>60</v>
      </c>
    </row>
    <row r="228" spans="1:4">
      <c r="A228" s="381">
        <v>16</v>
      </c>
      <c r="B228" s="377">
        <v>14</v>
      </c>
      <c r="C228" s="377">
        <v>22</v>
      </c>
      <c r="D228" s="377">
        <v>64</v>
      </c>
    </row>
    <row r="229" spans="1:4">
      <c r="A229" s="381">
        <v>17</v>
      </c>
      <c r="B229" s="377">
        <v>13</v>
      </c>
      <c r="C229" s="377">
        <v>29</v>
      </c>
      <c r="D229" s="377">
        <v>58</v>
      </c>
    </row>
    <row r="230" spans="1:4">
      <c r="A230" s="381">
        <v>18</v>
      </c>
      <c r="B230" s="377">
        <v>12</v>
      </c>
      <c r="C230" s="377">
        <v>31</v>
      </c>
      <c r="D230" s="377">
        <v>57</v>
      </c>
    </row>
    <row r="231" spans="1:4">
      <c r="A231" s="381">
        <v>19</v>
      </c>
      <c r="B231" s="377">
        <v>15</v>
      </c>
      <c r="C231" s="377">
        <v>24</v>
      </c>
      <c r="D231" s="377">
        <v>61</v>
      </c>
    </row>
    <row r="232" spans="1:4">
      <c r="A232" s="381">
        <v>20</v>
      </c>
      <c r="B232" s="377">
        <v>13</v>
      </c>
      <c r="C232" s="377">
        <v>29</v>
      </c>
      <c r="D232" s="377">
        <v>58</v>
      </c>
    </row>
    <row r="233" spans="1:4">
      <c r="A233" s="381">
        <v>21</v>
      </c>
      <c r="B233" s="377">
        <v>13</v>
      </c>
      <c r="C233" s="377">
        <v>26</v>
      </c>
      <c r="D233" s="377">
        <v>61</v>
      </c>
    </row>
    <row r="234" spans="1:4">
      <c r="A234" s="381">
        <v>22</v>
      </c>
      <c r="B234" s="377">
        <v>17</v>
      </c>
      <c r="C234" s="377">
        <v>25</v>
      </c>
      <c r="D234" s="377">
        <v>58</v>
      </c>
    </row>
    <row r="235" spans="1:4">
      <c r="A235" s="381">
        <v>23</v>
      </c>
      <c r="B235" s="377">
        <v>12</v>
      </c>
      <c r="C235" s="377">
        <v>29</v>
      </c>
      <c r="D235" s="377">
        <v>59</v>
      </c>
    </row>
    <row r="236" spans="1:4">
      <c r="A236" s="381">
        <v>24</v>
      </c>
      <c r="B236" s="377">
        <v>15</v>
      </c>
      <c r="C236" s="377">
        <v>26</v>
      </c>
      <c r="D236" s="377">
        <v>59</v>
      </c>
    </row>
    <row r="237" spans="1:4">
      <c r="A237" s="381">
        <v>25</v>
      </c>
      <c r="B237" s="377">
        <v>18</v>
      </c>
      <c r="C237" s="377">
        <v>15</v>
      </c>
      <c r="D237" s="377">
        <v>67</v>
      </c>
    </row>
    <row r="238" spans="1:4">
      <c r="A238" s="381">
        <v>26</v>
      </c>
      <c r="B238" s="377">
        <v>13</v>
      </c>
      <c r="C238" s="377">
        <v>28</v>
      </c>
      <c r="D238" s="377">
        <v>59</v>
      </c>
    </row>
    <row r="239" spans="1:4">
      <c r="A239" s="381">
        <v>27</v>
      </c>
      <c r="B239" s="377">
        <v>16</v>
      </c>
      <c r="C239" s="377">
        <v>27</v>
      </c>
      <c r="D239" s="377">
        <v>57</v>
      </c>
    </row>
    <row r="240" spans="1:4">
      <c r="A240" s="381">
        <v>28</v>
      </c>
      <c r="B240" s="377">
        <v>15</v>
      </c>
      <c r="C240" s="377">
        <v>24</v>
      </c>
      <c r="D240" s="377">
        <v>61</v>
      </c>
    </row>
    <row r="241" spans="1:4">
      <c r="A241" s="381">
        <v>29</v>
      </c>
      <c r="B241" s="377">
        <v>13</v>
      </c>
      <c r="C241" s="377">
        <v>28</v>
      </c>
      <c r="D241" s="377">
        <v>59</v>
      </c>
    </row>
    <row r="242" spans="1:4">
      <c r="A242" s="381">
        <v>30</v>
      </c>
      <c r="B242" s="377">
        <v>15</v>
      </c>
      <c r="C242" s="377">
        <v>26</v>
      </c>
      <c r="D242" s="377">
        <v>59</v>
      </c>
    </row>
    <row r="243" spans="1:4">
      <c r="A243" s="381">
        <v>31</v>
      </c>
      <c r="B243" s="377">
        <v>15</v>
      </c>
      <c r="C243" s="377">
        <v>25</v>
      </c>
      <c r="D243" s="377">
        <v>60</v>
      </c>
    </row>
    <row r="244" spans="1:4">
      <c r="A244" s="381">
        <v>32</v>
      </c>
      <c r="B244" s="377">
        <v>15</v>
      </c>
      <c r="C244" s="377">
        <v>21</v>
      </c>
      <c r="D244" s="377">
        <v>64</v>
      </c>
    </row>
    <row r="245" spans="1:4">
      <c r="A245" s="381">
        <v>33</v>
      </c>
      <c r="B245" s="377">
        <v>18</v>
      </c>
      <c r="C245" s="377">
        <v>17</v>
      </c>
      <c r="D245" s="377">
        <v>65</v>
      </c>
    </row>
    <row r="246" spans="1:4">
      <c r="A246" s="381">
        <v>34</v>
      </c>
      <c r="B246" s="377">
        <v>16</v>
      </c>
      <c r="C246" s="377">
        <v>25</v>
      </c>
      <c r="D246" s="377">
        <v>59</v>
      </c>
    </row>
    <row r="247" spans="1:4">
      <c r="A247" s="381">
        <v>35</v>
      </c>
      <c r="B247" s="377">
        <v>15</v>
      </c>
      <c r="C247" s="377">
        <v>29</v>
      </c>
      <c r="D247" s="377">
        <v>56</v>
      </c>
    </row>
    <row r="248" spans="1:4">
      <c r="A248" s="381">
        <v>36</v>
      </c>
      <c r="B248" s="377">
        <v>12</v>
      </c>
      <c r="C248" s="377">
        <v>27</v>
      </c>
      <c r="D248" s="377">
        <v>61</v>
      </c>
    </row>
    <row r="249" spans="1:4">
      <c r="A249" s="381">
        <v>37</v>
      </c>
      <c r="B249" s="377">
        <v>20</v>
      </c>
      <c r="C249" s="377">
        <v>19</v>
      </c>
      <c r="D249" s="377">
        <v>61</v>
      </c>
    </row>
    <row r="250" spans="1:4">
      <c r="A250" s="381">
        <v>38</v>
      </c>
      <c r="B250" s="377">
        <v>11</v>
      </c>
      <c r="C250" s="377">
        <v>21</v>
      </c>
      <c r="D250" s="377">
        <v>68</v>
      </c>
    </row>
    <row r="251" spans="1:4">
      <c r="A251" s="381">
        <v>39</v>
      </c>
      <c r="B251" s="377">
        <v>15</v>
      </c>
      <c r="C251" s="377">
        <v>22</v>
      </c>
      <c r="D251" s="377">
        <v>63</v>
      </c>
    </row>
    <row r="252" spans="1:4">
      <c r="A252" s="381">
        <v>40</v>
      </c>
      <c r="B252" s="377">
        <v>15</v>
      </c>
      <c r="C252" s="377">
        <v>27</v>
      </c>
      <c r="D252" s="377">
        <v>58</v>
      </c>
    </row>
    <row r="253" spans="1:4">
      <c r="A253" s="381">
        <v>41</v>
      </c>
      <c r="B253" s="377">
        <v>16</v>
      </c>
      <c r="C253" s="377">
        <v>21</v>
      </c>
      <c r="D253" s="377">
        <v>63</v>
      </c>
    </row>
    <row r="254" spans="1:4">
      <c r="A254" s="381">
        <v>42</v>
      </c>
      <c r="B254" s="377">
        <v>18</v>
      </c>
      <c r="C254" s="377">
        <v>22</v>
      </c>
      <c r="D254" s="377">
        <v>60</v>
      </c>
    </row>
    <row r="255" spans="1:4">
      <c r="A255" s="381">
        <v>43</v>
      </c>
      <c r="B255" s="377">
        <v>16</v>
      </c>
      <c r="C255" s="377">
        <v>22</v>
      </c>
      <c r="D255" s="377">
        <v>62</v>
      </c>
    </row>
    <row r="256" spans="1:4">
      <c r="A256" s="381">
        <v>44</v>
      </c>
      <c r="B256" s="377">
        <v>21</v>
      </c>
      <c r="C256" s="377">
        <v>20</v>
      </c>
      <c r="D256" s="377">
        <v>59</v>
      </c>
    </row>
    <row r="257" spans="1:4">
      <c r="A257" s="381">
        <v>45</v>
      </c>
      <c r="B257" s="377">
        <v>22</v>
      </c>
      <c r="C257" s="377">
        <v>19</v>
      </c>
      <c r="D257" s="377">
        <v>59</v>
      </c>
    </row>
    <row r="258" spans="1:4">
      <c r="A258" s="381">
        <v>46</v>
      </c>
      <c r="B258" s="377">
        <v>17</v>
      </c>
      <c r="C258" s="377">
        <v>20</v>
      </c>
      <c r="D258" s="377">
        <v>63</v>
      </c>
    </row>
    <row r="259" spans="1:4">
      <c r="A259" s="381">
        <v>47</v>
      </c>
      <c r="B259" s="377">
        <v>14</v>
      </c>
      <c r="C259" s="377">
        <v>29</v>
      </c>
      <c r="D259" s="377">
        <v>57</v>
      </c>
    </row>
    <row r="260" spans="1:4">
      <c r="A260" s="381">
        <v>48</v>
      </c>
      <c r="B260" s="377">
        <v>18</v>
      </c>
      <c r="C260" s="377">
        <v>21</v>
      </c>
      <c r="D260" s="377">
        <v>61</v>
      </c>
    </row>
    <row r="261" spans="1:4">
      <c r="A261" s="381">
        <v>49</v>
      </c>
      <c r="B261" s="377">
        <v>16</v>
      </c>
      <c r="C261" s="377">
        <v>24</v>
      </c>
      <c r="D261" s="377">
        <v>60</v>
      </c>
    </row>
    <row r="262" spans="1:4">
      <c r="A262" s="381">
        <v>50</v>
      </c>
      <c r="B262" s="377">
        <v>17</v>
      </c>
      <c r="C262" s="377">
        <v>22</v>
      </c>
      <c r="D262" s="377">
        <v>61</v>
      </c>
    </row>
  </sheetData>
  <mergeCells count="4">
    <mergeCell ref="A46:A48"/>
    <mergeCell ref="A179:A180"/>
    <mergeCell ref="B179:D179"/>
    <mergeCell ref="E179:G17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/>
  </sheetViews>
  <sheetFormatPr defaultRowHeight="13.5"/>
  <cols>
    <col min="1" max="1" width="3.5" style="7" customWidth="1"/>
    <col min="2" max="2" width="10.25" style="7" bestFit="1" customWidth="1"/>
    <col min="3" max="3" width="16.375" style="7" bestFit="1" customWidth="1"/>
    <col min="4" max="16384" width="9" style="7"/>
  </cols>
  <sheetData>
    <row r="1" spans="1:6" s="107" customFormat="1">
      <c r="A1" s="107" t="s">
        <v>18</v>
      </c>
    </row>
    <row r="2" spans="1:6">
      <c r="B2" s="11" t="s">
        <v>686</v>
      </c>
      <c r="C2" s="11" t="s">
        <v>19</v>
      </c>
      <c r="E2" s="385" t="s">
        <v>513</v>
      </c>
      <c r="F2" s="388" t="s">
        <v>514</v>
      </c>
    </row>
    <row r="3" spans="1:6">
      <c r="B3" s="3">
        <v>1</v>
      </c>
      <c r="C3" s="2">
        <v>101</v>
      </c>
      <c r="E3" s="390" t="s">
        <v>515</v>
      </c>
      <c r="F3" s="386"/>
    </row>
    <row r="4" spans="1:6">
      <c r="B4" s="3">
        <v>2</v>
      </c>
      <c r="C4" s="2">
        <v>130</v>
      </c>
      <c r="E4" s="391" t="s">
        <v>516</v>
      </c>
      <c r="F4" s="387"/>
    </row>
    <row r="5" spans="1:6">
      <c r="B5" s="3">
        <v>3</v>
      </c>
      <c r="C5" s="2">
        <v>85</v>
      </c>
      <c r="E5" s="391" t="s">
        <v>517</v>
      </c>
      <c r="F5" s="387"/>
    </row>
    <row r="6" spans="1:6">
      <c r="B6" s="3">
        <v>4</v>
      </c>
      <c r="C6" s="2">
        <v>145</v>
      </c>
      <c r="E6" s="391" t="s">
        <v>518</v>
      </c>
      <c r="F6" s="387"/>
    </row>
    <row r="7" spans="1:6">
      <c r="B7" s="3">
        <v>5</v>
      </c>
      <c r="C7" s="2">
        <v>105</v>
      </c>
      <c r="E7" s="391" t="s">
        <v>519</v>
      </c>
      <c r="F7" s="387"/>
    </row>
    <row r="8" spans="1:6">
      <c r="B8" s="3">
        <v>6</v>
      </c>
      <c r="C8" s="2">
        <v>96</v>
      </c>
      <c r="E8" s="391" t="s">
        <v>520</v>
      </c>
      <c r="F8" s="387"/>
    </row>
    <row r="9" spans="1:6">
      <c r="B9" s="3">
        <v>7</v>
      </c>
      <c r="C9" s="2">
        <v>119</v>
      </c>
      <c r="E9" s="391" t="s">
        <v>521</v>
      </c>
      <c r="F9" s="387"/>
    </row>
    <row r="10" spans="1:6">
      <c r="B10" s="3">
        <v>8</v>
      </c>
      <c r="C10" s="2">
        <v>88</v>
      </c>
      <c r="E10" s="391" t="s">
        <v>522</v>
      </c>
      <c r="F10" s="387"/>
    </row>
    <row r="11" spans="1:6">
      <c r="B11" s="3">
        <v>9</v>
      </c>
      <c r="C11" s="2">
        <v>147</v>
      </c>
      <c r="E11" s="391" t="s">
        <v>523</v>
      </c>
      <c r="F11" s="387"/>
    </row>
    <row r="12" spans="1:6">
      <c r="B12" s="3">
        <v>10</v>
      </c>
      <c r="C12" s="2">
        <v>155</v>
      </c>
      <c r="E12" s="392" t="s">
        <v>524</v>
      </c>
      <c r="F12" s="387"/>
    </row>
    <row r="13" spans="1:6">
      <c r="B13" s="3">
        <v>11</v>
      </c>
      <c r="C13" s="2">
        <v>168</v>
      </c>
      <c r="E13" s="385" t="s">
        <v>448</v>
      </c>
      <c r="F13" s="389"/>
    </row>
    <row r="14" spans="1:6">
      <c r="B14" s="3">
        <v>12</v>
      </c>
      <c r="C14" s="2">
        <v>91</v>
      </c>
    </row>
    <row r="15" spans="1:6">
      <c r="B15" s="3">
        <v>13</v>
      </c>
      <c r="C15" s="2">
        <v>146</v>
      </c>
    </row>
    <row r="16" spans="1:6">
      <c r="B16" s="3">
        <v>14</v>
      </c>
      <c r="C16" s="2">
        <v>98</v>
      </c>
    </row>
    <row r="17" spans="2:3">
      <c r="B17" s="3">
        <v>15</v>
      </c>
      <c r="C17" s="2">
        <v>142</v>
      </c>
    </row>
    <row r="18" spans="2:3">
      <c r="B18" s="3">
        <v>16</v>
      </c>
      <c r="C18" s="2">
        <v>79</v>
      </c>
    </row>
    <row r="19" spans="2:3">
      <c r="B19" s="3">
        <v>17</v>
      </c>
      <c r="C19" s="2">
        <v>132</v>
      </c>
    </row>
    <row r="20" spans="2:3">
      <c r="B20" s="3">
        <v>18</v>
      </c>
      <c r="C20" s="2">
        <v>129</v>
      </c>
    </row>
    <row r="21" spans="2:3">
      <c r="B21" s="3">
        <v>19</v>
      </c>
      <c r="C21" s="2">
        <v>148</v>
      </c>
    </row>
    <row r="22" spans="2:3">
      <c r="B22" s="3">
        <v>20</v>
      </c>
      <c r="C22" s="2">
        <v>94</v>
      </c>
    </row>
    <row r="23" spans="2:3">
      <c r="B23" s="3">
        <v>21</v>
      </c>
      <c r="C23" s="2">
        <v>128</v>
      </c>
    </row>
    <row r="24" spans="2:3">
      <c r="B24" s="3">
        <v>22</v>
      </c>
      <c r="C24" s="2">
        <v>144</v>
      </c>
    </row>
    <row r="25" spans="2:3">
      <c r="B25" s="3">
        <v>23</v>
      </c>
      <c r="C25" s="2">
        <v>159</v>
      </c>
    </row>
    <row r="26" spans="2:3">
      <c r="B26" s="3">
        <v>24</v>
      </c>
      <c r="C26" s="2">
        <v>102</v>
      </c>
    </row>
    <row r="27" spans="2:3">
      <c r="B27" s="3">
        <v>25</v>
      </c>
      <c r="C27" s="2">
        <v>133</v>
      </c>
    </row>
    <row r="28" spans="2:3">
      <c r="B28" s="3">
        <v>26</v>
      </c>
      <c r="C28" s="2">
        <v>144</v>
      </c>
    </row>
    <row r="29" spans="2:3">
      <c r="B29" s="3">
        <v>27</v>
      </c>
      <c r="C29" s="2">
        <v>81</v>
      </c>
    </row>
    <row r="30" spans="2:3">
      <c r="B30" s="3">
        <v>28</v>
      </c>
      <c r="C30" s="2">
        <v>90</v>
      </c>
    </row>
    <row r="31" spans="2:3">
      <c r="B31" s="3">
        <v>29</v>
      </c>
      <c r="C31" s="2">
        <v>133</v>
      </c>
    </row>
    <row r="32" spans="2:3">
      <c r="B32" s="3">
        <v>30</v>
      </c>
      <c r="C32" s="2">
        <v>105</v>
      </c>
    </row>
    <row r="33" spans="2:3">
      <c r="B33" s="3">
        <v>31</v>
      </c>
      <c r="C33" s="2">
        <v>103</v>
      </c>
    </row>
    <row r="34" spans="2:3">
      <c r="B34" s="3">
        <v>32</v>
      </c>
      <c r="C34" s="2">
        <v>133</v>
      </c>
    </row>
    <row r="35" spans="2:3">
      <c r="B35" s="3">
        <v>33</v>
      </c>
      <c r="C35" s="2">
        <v>78</v>
      </c>
    </row>
    <row r="36" spans="2:3">
      <c r="B36" s="3">
        <v>34</v>
      </c>
      <c r="C36" s="2">
        <v>109</v>
      </c>
    </row>
    <row r="37" spans="2:3">
      <c r="B37" s="3">
        <v>35</v>
      </c>
      <c r="C37" s="2">
        <v>115</v>
      </c>
    </row>
    <row r="38" spans="2:3">
      <c r="B38" s="3">
        <v>36</v>
      </c>
      <c r="C38" s="2">
        <v>141</v>
      </c>
    </row>
    <row r="39" spans="2:3">
      <c r="B39" s="3">
        <v>37</v>
      </c>
      <c r="C39" s="2">
        <v>93</v>
      </c>
    </row>
    <row r="40" spans="2:3">
      <c r="B40" s="3">
        <v>38</v>
      </c>
      <c r="C40" s="2">
        <v>107</v>
      </c>
    </row>
    <row r="41" spans="2:3">
      <c r="B41" s="3">
        <v>39</v>
      </c>
      <c r="C41" s="2">
        <v>99</v>
      </c>
    </row>
    <row r="42" spans="2:3">
      <c r="B42" s="3">
        <v>40</v>
      </c>
      <c r="C42" s="2">
        <v>105</v>
      </c>
    </row>
    <row r="43" spans="2:3">
      <c r="B43" s="3">
        <v>41</v>
      </c>
      <c r="C43" s="2">
        <v>97</v>
      </c>
    </row>
    <row r="44" spans="2:3">
      <c r="B44" s="3">
        <v>42</v>
      </c>
      <c r="C44" s="2">
        <v>145</v>
      </c>
    </row>
    <row r="45" spans="2:3">
      <c r="B45" s="3">
        <v>43</v>
      </c>
      <c r="C45" s="2">
        <v>118</v>
      </c>
    </row>
    <row r="46" spans="2:3">
      <c r="B46" s="3">
        <v>44</v>
      </c>
      <c r="C46" s="2">
        <v>92</v>
      </c>
    </row>
    <row r="47" spans="2:3">
      <c r="B47" s="3">
        <v>45</v>
      </c>
      <c r="C47" s="2">
        <v>138</v>
      </c>
    </row>
    <row r="48" spans="2:3">
      <c r="B48" s="3">
        <v>46</v>
      </c>
      <c r="C48" s="2">
        <v>104</v>
      </c>
    </row>
    <row r="49" spans="2:3">
      <c r="B49" s="3">
        <v>47</v>
      </c>
      <c r="C49" s="2">
        <v>149</v>
      </c>
    </row>
    <row r="50" spans="2:3">
      <c r="B50" s="3">
        <v>48</v>
      </c>
      <c r="C50" s="2">
        <v>138</v>
      </c>
    </row>
    <row r="51" spans="2:3">
      <c r="B51" s="3">
        <v>49</v>
      </c>
      <c r="C51" s="2">
        <v>132</v>
      </c>
    </row>
    <row r="52" spans="2:3">
      <c r="B52" s="3">
        <v>50</v>
      </c>
      <c r="C52" s="2">
        <v>141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RowHeight="13.5"/>
  <cols>
    <col min="1" max="1" width="32.875" bestFit="1" customWidth="1"/>
  </cols>
  <sheetData>
    <row r="1" spans="1:2" s="346" customFormat="1">
      <c r="A1" s="60" t="s">
        <v>525</v>
      </c>
    </row>
    <row r="3" spans="1:2">
      <c r="A3" t="s">
        <v>526</v>
      </c>
      <c r="B3">
        <v>85</v>
      </c>
    </row>
    <row r="4" spans="1:2">
      <c r="A4" t="s">
        <v>527</v>
      </c>
      <c r="B4">
        <f>B3*0.1</f>
        <v>8.5</v>
      </c>
    </row>
    <row r="5" spans="1:2">
      <c r="A5" t="s">
        <v>528</v>
      </c>
      <c r="B5">
        <f>B3+2*B4</f>
        <v>102</v>
      </c>
    </row>
    <row r="6" spans="1:2">
      <c r="A6" t="s">
        <v>529</v>
      </c>
    </row>
    <row r="7" spans="1:2">
      <c r="A7" t="s">
        <v>530</v>
      </c>
    </row>
    <row r="8" spans="1:2">
      <c r="A8" t="s">
        <v>531</v>
      </c>
      <c r="B8">
        <v>91.7</v>
      </c>
    </row>
    <row r="9" spans="1:2" ht="27">
      <c r="A9" s="375" t="s">
        <v>532</v>
      </c>
    </row>
    <row r="10" spans="1:2">
      <c r="A10" t="s">
        <v>533</v>
      </c>
    </row>
    <row r="11" spans="1:2">
      <c r="A11" t="s">
        <v>534</v>
      </c>
      <c r="B11" s="357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RowHeight="13.5"/>
  <cols>
    <col min="1" max="1" width="37.625" bestFit="1" customWidth="1"/>
  </cols>
  <sheetData>
    <row r="1" spans="1:2" s="346" customFormat="1">
      <c r="A1" s="60" t="s">
        <v>535</v>
      </c>
    </row>
    <row r="3" spans="1:2">
      <c r="A3" t="s">
        <v>526</v>
      </c>
      <c r="B3">
        <v>85</v>
      </c>
    </row>
    <row r="4" spans="1:2">
      <c r="A4" t="s">
        <v>527</v>
      </c>
      <c r="B4">
        <f>B3*0.1</f>
        <v>8.5</v>
      </c>
    </row>
    <row r="5" spans="1:2">
      <c r="A5" t="s">
        <v>536</v>
      </c>
      <c r="B5">
        <v>92</v>
      </c>
    </row>
    <row r="6" spans="1:2" ht="27">
      <c r="A6" s="375" t="s">
        <v>532</v>
      </c>
    </row>
    <row r="7" spans="1:2">
      <c r="A7" t="s">
        <v>537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42</vt:i4>
      </vt:variant>
    </vt:vector>
  </HeadingPairs>
  <TitlesOfParts>
    <vt:vector size="42" baseType="lpstr">
      <vt:lpstr>栄養摂取量データ</vt:lpstr>
      <vt:lpstr>第1章</vt:lpstr>
      <vt:lpstr>例題1-8-2</vt:lpstr>
      <vt:lpstr>入力表</vt:lpstr>
      <vt:lpstr>例題1-8-3</vt:lpstr>
      <vt:lpstr>第2章</vt:lpstr>
      <vt:lpstr>例題2-7</vt:lpstr>
      <vt:lpstr>例題3-5</vt:lpstr>
      <vt:lpstr>例題3-6</vt:lpstr>
      <vt:lpstr>例題3-9-1</vt:lpstr>
      <vt:lpstr>第5章</vt:lpstr>
      <vt:lpstr>例題5-4-1</vt:lpstr>
      <vt:lpstr>例題5-4-2</vt:lpstr>
      <vt:lpstr>第6章</vt:lpstr>
      <vt:lpstr>例題6-4</vt:lpstr>
      <vt:lpstr>例題6-7</vt:lpstr>
      <vt:lpstr>第7章</vt:lpstr>
      <vt:lpstr>第8章</vt:lpstr>
      <vt:lpstr>第9章</vt:lpstr>
      <vt:lpstr>第10章</vt:lpstr>
      <vt:lpstr>例題11-3</vt:lpstr>
      <vt:lpstr>例題11-4</vt:lpstr>
      <vt:lpstr>例題11-5,-6</vt:lpstr>
      <vt:lpstr>例題11-7</vt:lpstr>
      <vt:lpstr>例題11-8</vt:lpstr>
      <vt:lpstr>例題11-10</vt:lpstr>
      <vt:lpstr>例題12-2</vt:lpstr>
      <vt:lpstr>例題12-3</vt:lpstr>
      <vt:lpstr>例題13-2</vt:lpstr>
      <vt:lpstr>例題13-3</vt:lpstr>
      <vt:lpstr>例題13-4</vt:lpstr>
      <vt:lpstr>例題14-2</vt:lpstr>
      <vt:lpstr>例題14-3</vt:lpstr>
      <vt:lpstr>例題14-4</vt:lpstr>
      <vt:lpstr>標準正規分布表</vt:lpstr>
      <vt:lpstr>ｔ分布表</vt:lpstr>
      <vt:lpstr>F分布表(α=0.05)</vt:lpstr>
      <vt:lpstr>F分布表(α=0.025)</vt:lpstr>
      <vt:lpstr>マン・ホイットニーの検定表</vt:lpstr>
      <vt:lpstr>ウィルコクソンの符号付順位和検定</vt:lpstr>
      <vt:lpstr>χ2分布表</vt:lpstr>
      <vt:lpstr>スチューデント化された範囲の臨界値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moto</cp:lastModifiedBy>
  <cp:lastPrinted>2012-03-07T05:32:49Z</cp:lastPrinted>
  <dcterms:created xsi:type="dcterms:W3CDTF">2011-09-21T04:23:25Z</dcterms:created>
  <dcterms:modified xsi:type="dcterms:W3CDTF">2012-03-20T13:59:52Z</dcterms:modified>
</cp:coreProperties>
</file>